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505" yWindow="-15" windowWidth="14340" windowHeight="12675"/>
  </bookViews>
  <sheets>
    <sheet name="원가계산서" sheetId="3" r:id="rId1"/>
    <sheet name="공종별집계표" sheetId="10" r:id="rId2"/>
    <sheet name="공종별내역서" sheetId="9" r:id="rId3"/>
    <sheet name="일위대가목록" sheetId="8" r:id="rId4"/>
    <sheet name="일위대가" sheetId="7" r:id="rId5"/>
    <sheet name="중기단가목록" sheetId="6" r:id="rId6"/>
    <sheet name="중기단가산출서" sheetId="5" r:id="rId7"/>
    <sheet name="단가대비표" sheetId="4" r:id="rId8"/>
    <sheet name=" 공사설정 " sheetId="2" r:id="rId9"/>
    <sheet name="Sheet1" sheetId="1" r:id="rId10"/>
  </sheets>
  <definedNames>
    <definedName name="_xlnm.Print_Area" localSheetId="2">공종별내역서!$A$1:$M$123</definedName>
    <definedName name="_xlnm.Print_Area" localSheetId="1">공종별집계표!$A$1:$M$27</definedName>
    <definedName name="_xlnm.Print_Area" localSheetId="7">단가대비표!$A$1:$X$55</definedName>
    <definedName name="_xlnm.Print_Area" localSheetId="4">일위대가!$A$1:$M$195</definedName>
    <definedName name="_xlnm.Print_Area" localSheetId="3">일위대가목록!$A$1:$J$31</definedName>
    <definedName name="_xlnm.Print_Area" localSheetId="5">중기단가목록!$A$1:$J$10</definedName>
    <definedName name="_xlnm.Print_Area" localSheetId="6">중기단가산출서!$A$1:$F$157</definedName>
    <definedName name="_xlnm.Print_Titles" localSheetId="2">공종별내역서!$1:$3</definedName>
    <definedName name="_xlnm.Print_Titles" localSheetId="1">공종별집계표!$1:$4</definedName>
    <definedName name="_xlnm.Print_Titles" localSheetId="7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  <definedName name="_xlnm.Print_Titles" localSheetId="5">중기단가목록!$1:$3</definedName>
    <definedName name="_xlnm.Print_Titles" localSheetId="6">중기단가산출서!$1:$3</definedName>
  </definedNames>
  <calcPr calcId="125725"/>
</workbook>
</file>

<file path=xl/calcChain.xml><?xml version="1.0" encoding="utf-8"?>
<calcChain xmlns="http://schemas.openxmlformats.org/spreadsheetml/2006/main">
  <c r="I82" i="9"/>
  <c r="J82" s="1"/>
  <c r="G82"/>
  <c r="H82" s="1"/>
  <c r="E82"/>
  <c r="I81"/>
  <c r="J81" s="1"/>
  <c r="G81"/>
  <c r="H81" s="1"/>
  <c r="E81"/>
  <c r="F81" s="1"/>
  <c r="I80"/>
  <c r="J80" s="1"/>
  <c r="G80"/>
  <c r="H80" s="1"/>
  <c r="E80"/>
  <c r="I79"/>
  <c r="J79" s="1"/>
  <c r="G79"/>
  <c r="H79" s="1"/>
  <c r="E79"/>
  <c r="F79" s="1"/>
  <c r="I78"/>
  <c r="J78" s="1"/>
  <c r="G78"/>
  <c r="H78" s="1"/>
  <c r="E78"/>
  <c r="I77"/>
  <c r="J77" s="1"/>
  <c r="G77"/>
  <c r="H77" s="1"/>
  <c r="E77"/>
  <c r="F77" s="1"/>
  <c r="I63"/>
  <c r="J63" s="1"/>
  <c r="G63"/>
  <c r="H63" s="1"/>
  <c r="E63"/>
  <c r="I62"/>
  <c r="J62" s="1"/>
  <c r="G62"/>
  <c r="H62" s="1"/>
  <c r="E62"/>
  <c r="I33"/>
  <c r="J33" s="1"/>
  <c r="G33"/>
  <c r="H33" s="1"/>
  <c r="E33"/>
  <c r="I32"/>
  <c r="J32" s="1"/>
  <c r="G32"/>
  <c r="H32" s="1"/>
  <c r="E32"/>
  <c r="I31"/>
  <c r="J31" s="1"/>
  <c r="G31"/>
  <c r="H31" s="1"/>
  <c r="E31"/>
  <c r="I30"/>
  <c r="J30" s="1"/>
  <c r="G30"/>
  <c r="H30" s="1"/>
  <c r="E30"/>
  <c r="I29"/>
  <c r="J29" s="1"/>
  <c r="G29"/>
  <c r="H29" s="1"/>
  <c r="E29"/>
  <c r="I194" i="7"/>
  <c r="J194" s="1"/>
  <c r="G194"/>
  <c r="H194" s="1"/>
  <c r="E194"/>
  <c r="I193"/>
  <c r="J193" s="1"/>
  <c r="G193"/>
  <c r="H193" s="1"/>
  <c r="E193"/>
  <c r="F193" s="1"/>
  <c r="I187"/>
  <c r="J187" s="1"/>
  <c r="G187"/>
  <c r="H187" s="1"/>
  <c r="E187"/>
  <c r="I186"/>
  <c r="J186" s="1"/>
  <c r="G186"/>
  <c r="E186"/>
  <c r="F186" s="1"/>
  <c r="I176"/>
  <c r="J176" s="1"/>
  <c r="G176"/>
  <c r="H176" s="1"/>
  <c r="E176"/>
  <c r="I175"/>
  <c r="J175" s="1"/>
  <c r="G175"/>
  <c r="H175" s="1"/>
  <c r="E175"/>
  <c r="F175" s="1"/>
  <c r="I171"/>
  <c r="J171" s="1"/>
  <c r="G171"/>
  <c r="H171" s="1"/>
  <c r="E171"/>
  <c r="F171" s="1"/>
  <c r="I170"/>
  <c r="G170"/>
  <c r="H170" s="1"/>
  <c r="E170"/>
  <c r="I169"/>
  <c r="J169" s="1"/>
  <c r="G169"/>
  <c r="H169" s="1"/>
  <c r="E169"/>
  <c r="I165"/>
  <c r="J165" s="1"/>
  <c r="G165"/>
  <c r="H165" s="1"/>
  <c r="E165"/>
  <c r="I164"/>
  <c r="J164" s="1"/>
  <c r="G164"/>
  <c r="H164" s="1"/>
  <c r="E164"/>
  <c r="I160"/>
  <c r="J160" s="1"/>
  <c r="G160"/>
  <c r="H160" s="1"/>
  <c r="E160"/>
  <c r="I158"/>
  <c r="J158" s="1"/>
  <c r="G158"/>
  <c r="H158" s="1"/>
  <c r="E158"/>
  <c r="I157"/>
  <c r="J157" s="1"/>
  <c r="G157"/>
  <c r="H157" s="1"/>
  <c r="E157"/>
  <c r="F157" s="1"/>
  <c r="I153"/>
  <c r="J153" s="1"/>
  <c r="G153"/>
  <c r="H153" s="1"/>
  <c r="E153"/>
  <c r="I151"/>
  <c r="J151" s="1"/>
  <c r="G151"/>
  <c r="H151" s="1"/>
  <c r="E151"/>
  <c r="I150"/>
  <c r="J150" s="1"/>
  <c r="G150"/>
  <c r="E150"/>
  <c r="F150" s="1"/>
  <c r="I146"/>
  <c r="J146" s="1"/>
  <c r="G146"/>
  <c r="H146" s="1"/>
  <c r="E146"/>
  <c r="I144"/>
  <c r="J144" s="1"/>
  <c r="G144"/>
  <c r="H144" s="1"/>
  <c r="E144"/>
  <c r="I143"/>
  <c r="J143" s="1"/>
  <c r="G143"/>
  <c r="E143"/>
  <c r="F143" s="1"/>
  <c r="I138"/>
  <c r="J138" s="1"/>
  <c r="G138"/>
  <c r="H138" s="1"/>
  <c r="E138"/>
  <c r="I137"/>
  <c r="J137" s="1"/>
  <c r="G137"/>
  <c r="H137" s="1"/>
  <c r="E137"/>
  <c r="F137" s="1"/>
  <c r="I136"/>
  <c r="J136" s="1"/>
  <c r="G136"/>
  <c r="H136" s="1"/>
  <c r="E136"/>
  <c r="I135"/>
  <c r="J135" s="1"/>
  <c r="G135"/>
  <c r="H135" s="1"/>
  <c r="E135"/>
  <c r="I134"/>
  <c r="J134" s="1"/>
  <c r="G134"/>
  <c r="E134"/>
  <c r="F134" s="1"/>
  <c r="I128"/>
  <c r="K128" s="1"/>
  <c r="G128"/>
  <c r="H128" s="1"/>
  <c r="E128"/>
  <c r="F128" s="1"/>
  <c r="I127"/>
  <c r="J127" s="1"/>
  <c r="G127"/>
  <c r="H127" s="1"/>
  <c r="E127"/>
  <c r="I126"/>
  <c r="J126" s="1"/>
  <c r="G126"/>
  <c r="H126" s="1"/>
  <c r="E126"/>
  <c r="I120"/>
  <c r="J120" s="1"/>
  <c r="G120"/>
  <c r="E120"/>
  <c r="F120" s="1"/>
  <c r="I119"/>
  <c r="J119" s="1"/>
  <c r="G119"/>
  <c r="E119"/>
  <c r="F119" s="1"/>
  <c r="I118"/>
  <c r="J118" s="1"/>
  <c r="G118"/>
  <c r="H118" s="1"/>
  <c r="E118"/>
  <c r="F118" s="1"/>
  <c r="I112"/>
  <c r="J112" s="1"/>
  <c r="G112"/>
  <c r="H112" s="1"/>
  <c r="E112"/>
  <c r="I108"/>
  <c r="J108" s="1"/>
  <c r="G108"/>
  <c r="H108" s="1"/>
  <c r="E108"/>
  <c r="F108" s="1"/>
  <c r="I106"/>
  <c r="J106" s="1"/>
  <c r="G106"/>
  <c r="H106" s="1"/>
  <c r="E106"/>
  <c r="F106" s="1"/>
  <c r="I105"/>
  <c r="J105" s="1"/>
  <c r="G105"/>
  <c r="H105" s="1"/>
  <c r="E105"/>
  <c r="F105" s="1"/>
  <c r="I101"/>
  <c r="J101" s="1"/>
  <c r="G101"/>
  <c r="H101" s="1"/>
  <c r="E101"/>
  <c r="I99"/>
  <c r="J99" s="1"/>
  <c r="G99"/>
  <c r="H99" s="1"/>
  <c r="E99"/>
  <c r="I98"/>
  <c r="G98"/>
  <c r="H98" s="1"/>
  <c r="E98"/>
  <c r="F98" s="1"/>
  <c r="I92"/>
  <c r="J92" s="1"/>
  <c r="G92"/>
  <c r="H92" s="1"/>
  <c r="E92"/>
  <c r="I91"/>
  <c r="J91" s="1"/>
  <c r="G91"/>
  <c r="H91" s="1"/>
  <c r="E91"/>
  <c r="I87"/>
  <c r="J87" s="1"/>
  <c r="G87"/>
  <c r="H87" s="1"/>
  <c r="E87"/>
  <c r="I86"/>
  <c r="J86" s="1"/>
  <c r="G86"/>
  <c r="H86" s="1"/>
  <c r="E86"/>
  <c r="F86" s="1"/>
  <c r="I85"/>
  <c r="G85"/>
  <c r="H85" s="1"/>
  <c r="E85"/>
  <c r="F85" s="1"/>
  <c r="I84"/>
  <c r="J84" s="1"/>
  <c r="G84"/>
  <c r="H84" s="1"/>
  <c r="E84"/>
  <c r="I80"/>
  <c r="J80" s="1"/>
  <c r="G80"/>
  <c r="H80" s="1"/>
  <c r="E80"/>
  <c r="I79"/>
  <c r="J79" s="1"/>
  <c r="G79"/>
  <c r="H79" s="1"/>
  <c r="E79"/>
  <c r="I75"/>
  <c r="J75" s="1"/>
  <c r="J76" s="1"/>
  <c r="G13" i="8" s="1"/>
  <c r="I60" i="9" s="1"/>
  <c r="J60" s="1"/>
  <c r="G75" i="7"/>
  <c r="H75" s="1"/>
  <c r="H76" s="1"/>
  <c r="F13" i="8" s="1"/>
  <c r="G60" i="9" s="1"/>
  <c r="H60" s="1"/>
  <c r="E75" i="7"/>
  <c r="I71"/>
  <c r="J71" s="1"/>
  <c r="G71"/>
  <c r="H71" s="1"/>
  <c r="E71"/>
  <c r="I70"/>
  <c r="J70" s="1"/>
  <c r="G70"/>
  <c r="H70" s="1"/>
  <c r="E70"/>
  <c r="F70" s="1"/>
  <c r="I69"/>
  <c r="J69" s="1"/>
  <c r="G69"/>
  <c r="K69" s="1"/>
  <c r="E69"/>
  <c r="F69" s="1"/>
  <c r="I23"/>
  <c r="J23" s="1"/>
  <c r="G23"/>
  <c r="H23" s="1"/>
  <c r="E23"/>
  <c r="I22"/>
  <c r="J22" s="1"/>
  <c r="G22"/>
  <c r="H22" s="1"/>
  <c r="E22"/>
  <c r="I21"/>
  <c r="J21" s="1"/>
  <c r="G21"/>
  <c r="H21" s="1"/>
  <c r="E21"/>
  <c r="I20"/>
  <c r="J20" s="1"/>
  <c r="G20"/>
  <c r="H20" s="1"/>
  <c r="E20"/>
  <c r="I19"/>
  <c r="J19" s="1"/>
  <c r="G19"/>
  <c r="H19" s="1"/>
  <c r="E19"/>
  <c r="F19" s="1"/>
  <c r="I18"/>
  <c r="G18"/>
  <c r="H18" s="1"/>
  <c r="E18"/>
  <c r="I17"/>
  <c r="J17" s="1"/>
  <c r="G17"/>
  <c r="H17" s="1"/>
  <c r="E17"/>
  <c r="I16"/>
  <c r="J16" s="1"/>
  <c r="G16"/>
  <c r="E16"/>
  <c r="I15"/>
  <c r="J15" s="1"/>
  <c r="G15"/>
  <c r="H15" s="1"/>
  <c r="E15"/>
  <c r="I14"/>
  <c r="J14" s="1"/>
  <c r="G14"/>
  <c r="H14" s="1"/>
  <c r="E14"/>
  <c r="I13"/>
  <c r="J13" s="1"/>
  <c r="G13"/>
  <c r="E13"/>
  <c r="I9"/>
  <c r="G9"/>
  <c r="H9" s="1"/>
  <c r="E9"/>
  <c r="F9" s="1"/>
  <c r="I8"/>
  <c r="J8" s="1"/>
  <c r="G8"/>
  <c r="E8"/>
  <c r="F8" s="1"/>
  <c r="I7"/>
  <c r="J7" s="1"/>
  <c r="G7"/>
  <c r="E7"/>
  <c r="I6"/>
  <c r="J6" s="1"/>
  <c r="G6"/>
  <c r="E6"/>
  <c r="I5"/>
  <c r="J5" s="1"/>
  <c r="G5"/>
  <c r="H5" s="1"/>
  <c r="E5"/>
  <c r="V55" i="4"/>
  <c r="V54"/>
  <c r="V53"/>
  <c r="O42"/>
  <c r="O41"/>
  <c r="O40"/>
  <c r="V39"/>
  <c r="V38"/>
  <c r="V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V17"/>
  <c r="V16"/>
  <c r="O15"/>
  <c r="O14"/>
  <c r="O13"/>
  <c r="O12"/>
  <c r="O11"/>
  <c r="O10"/>
  <c r="V9"/>
  <c r="V8"/>
  <c r="V7"/>
  <c r="V6"/>
  <c r="V5"/>
  <c r="H190" i="7"/>
  <c r="F30" i="8" s="1"/>
  <c r="G181" i="7" s="1"/>
  <c r="H181" s="1"/>
  <c r="J190"/>
  <c r="G30" i="8" s="1"/>
  <c r="I181" i="7" s="1"/>
  <c r="J181" s="1"/>
  <c r="H189"/>
  <c r="J189"/>
  <c r="H188"/>
  <c r="J188"/>
  <c r="F177"/>
  <c r="H177"/>
  <c r="J170"/>
  <c r="H159"/>
  <c r="J159"/>
  <c r="H152"/>
  <c r="J152"/>
  <c r="H150"/>
  <c r="H145"/>
  <c r="J145"/>
  <c r="H139"/>
  <c r="J139"/>
  <c r="F138"/>
  <c r="H130"/>
  <c r="J130"/>
  <c r="E122"/>
  <c r="K122" s="1"/>
  <c r="H122"/>
  <c r="J122"/>
  <c r="H120"/>
  <c r="H119"/>
  <c r="H107"/>
  <c r="J107"/>
  <c r="H100"/>
  <c r="J100"/>
  <c r="F95"/>
  <c r="H95"/>
  <c r="F16" i="8" s="1"/>
  <c r="G25" i="7" s="1"/>
  <c r="H25" s="1"/>
  <c r="F94"/>
  <c r="H94"/>
  <c r="F93"/>
  <c r="H93"/>
  <c r="J85"/>
  <c r="F80"/>
  <c r="F27"/>
  <c r="E5" i="8" s="1"/>
  <c r="E6" i="9" s="1"/>
  <c r="F6" s="1"/>
  <c r="H27" i="7"/>
  <c r="F5" i="8" s="1"/>
  <c r="G6" i="9" s="1"/>
  <c r="H6" s="1"/>
  <c r="F26" i="7"/>
  <c r="H26"/>
  <c r="H24"/>
  <c r="J24"/>
  <c r="F23"/>
  <c r="F20"/>
  <c r="J18"/>
  <c r="H16"/>
  <c r="F13"/>
  <c r="J9"/>
  <c r="F7"/>
  <c r="F6"/>
  <c r="H6"/>
  <c r="F64" i="9"/>
  <c r="J64"/>
  <c r="F34"/>
  <c r="J34"/>
  <c r="K8" i="7" l="1"/>
  <c r="K86"/>
  <c r="H8"/>
  <c r="H69"/>
  <c r="K98"/>
  <c r="E139"/>
  <c r="K139" s="1"/>
  <c r="K82" i="9"/>
  <c r="F82"/>
  <c r="L82" s="1"/>
  <c r="L81"/>
  <c r="K81"/>
  <c r="K80"/>
  <c r="F80"/>
  <c r="L80" s="1"/>
  <c r="L79"/>
  <c r="K79"/>
  <c r="J99"/>
  <c r="I9" i="10" s="1"/>
  <c r="J9" s="1"/>
  <c r="K78" i="9"/>
  <c r="H99"/>
  <c r="G9" i="10" s="1"/>
  <c r="H9" s="1"/>
  <c r="F78" i="9"/>
  <c r="L78" s="1"/>
  <c r="L77"/>
  <c r="K77"/>
  <c r="K63"/>
  <c r="F63"/>
  <c r="L63" s="1"/>
  <c r="K62"/>
  <c r="F62"/>
  <c r="L62" s="1"/>
  <c r="K33"/>
  <c r="F33"/>
  <c r="L33" s="1"/>
  <c r="K32"/>
  <c r="F32"/>
  <c r="L32" s="1"/>
  <c r="K31"/>
  <c r="F31"/>
  <c r="L31" s="1"/>
  <c r="J51"/>
  <c r="I7" i="10" s="1"/>
  <c r="J7" s="1"/>
  <c r="K30" i="9"/>
  <c r="F30"/>
  <c r="L30" s="1"/>
  <c r="G34"/>
  <c r="K34" s="1"/>
  <c r="K29"/>
  <c r="F29"/>
  <c r="J195" i="7"/>
  <c r="G31" i="8" s="1"/>
  <c r="I68" i="7" s="1"/>
  <c r="J68" s="1"/>
  <c r="J72" s="1"/>
  <c r="G12" i="8" s="1"/>
  <c r="I59" i="9" s="1"/>
  <c r="J59" s="1"/>
  <c r="K194" i="7"/>
  <c r="H195"/>
  <c r="F31" i="8" s="1"/>
  <c r="G68" i="7" s="1"/>
  <c r="H68" s="1"/>
  <c r="H72" s="1"/>
  <c r="F12" i="8" s="1"/>
  <c r="G59" i="9" s="1"/>
  <c r="H59" s="1"/>
  <c r="F194" i="7"/>
  <c r="L194" s="1"/>
  <c r="L193"/>
  <c r="F195"/>
  <c r="E31" i="8" s="1"/>
  <c r="K193" i="7"/>
  <c r="K187"/>
  <c r="F187"/>
  <c r="L187" s="1"/>
  <c r="K186"/>
  <c r="H186"/>
  <c r="L186" s="1"/>
  <c r="K176"/>
  <c r="F176"/>
  <c r="L176" s="1"/>
  <c r="I177"/>
  <c r="J177" s="1"/>
  <c r="J178" s="1"/>
  <c r="G28" i="8" s="1"/>
  <c r="H178" i="7"/>
  <c r="F28" i="8" s="1"/>
  <c r="K175" i="7"/>
  <c r="L175"/>
  <c r="J172"/>
  <c r="G27" i="8" s="1"/>
  <c r="I46" i="7" s="1"/>
  <c r="J46" s="1"/>
  <c r="L171"/>
  <c r="K171"/>
  <c r="K170"/>
  <c r="H172"/>
  <c r="F27" i="8" s="1"/>
  <c r="G46" i="7" s="1"/>
  <c r="H46" s="1"/>
  <c r="F170"/>
  <c r="L170" s="1"/>
  <c r="K169"/>
  <c r="F169"/>
  <c r="J166"/>
  <c r="G26" i="8" s="1"/>
  <c r="I54" i="7" s="1"/>
  <c r="J54" s="1"/>
  <c r="K165"/>
  <c r="H166"/>
  <c r="F26" i="8" s="1"/>
  <c r="G54" i="7" s="1"/>
  <c r="H54" s="1"/>
  <c r="F165"/>
  <c r="L165" s="1"/>
  <c r="K164"/>
  <c r="F164"/>
  <c r="K160"/>
  <c r="F160"/>
  <c r="L160" s="1"/>
  <c r="J161"/>
  <c r="G25" i="8" s="1"/>
  <c r="I129" i="7" s="1"/>
  <c r="J129" s="1"/>
  <c r="K158"/>
  <c r="H161"/>
  <c r="F25" i="8" s="1"/>
  <c r="G129" i="7" s="1"/>
  <c r="H129" s="1"/>
  <c r="H131" s="1"/>
  <c r="F21" i="8" s="1"/>
  <c r="F158" i="7"/>
  <c r="L157"/>
  <c r="K157"/>
  <c r="H154"/>
  <c r="F24" i="8" s="1"/>
  <c r="G114" i="7" s="1"/>
  <c r="H114" s="1"/>
  <c r="K153"/>
  <c r="F153"/>
  <c r="L153" s="1"/>
  <c r="J154"/>
  <c r="G24" i="8" s="1"/>
  <c r="I114" i="7" s="1"/>
  <c r="J114" s="1"/>
  <c r="K151"/>
  <c r="F151"/>
  <c r="L150"/>
  <c r="K150"/>
  <c r="K146"/>
  <c r="F146"/>
  <c r="L146" s="1"/>
  <c r="J147"/>
  <c r="G23" i="8" s="1"/>
  <c r="I113" i="7" s="1"/>
  <c r="J113" s="1"/>
  <c r="K144"/>
  <c r="F144"/>
  <c r="K143"/>
  <c r="H143"/>
  <c r="H147" s="1"/>
  <c r="F23" i="8" s="1"/>
  <c r="G113" i="7" s="1"/>
  <c r="H113" s="1"/>
  <c r="L138"/>
  <c r="K138"/>
  <c r="L137"/>
  <c r="K137"/>
  <c r="K136"/>
  <c r="F136"/>
  <c r="L136" s="1"/>
  <c r="J140"/>
  <c r="G22" i="8" s="1"/>
  <c r="I33" i="7" s="1"/>
  <c r="J33" s="1"/>
  <c r="K135"/>
  <c r="F135"/>
  <c r="L135" s="1"/>
  <c r="K134"/>
  <c r="H134"/>
  <c r="H140" s="1"/>
  <c r="F22" i="8" s="1"/>
  <c r="J128" i="7"/>
  <c r="L128" s="1"/>
  <c r="K127"/>
  <c r="F127"/>
  <c r="L127" s="1"/>
  <c r="E130"/>
  <c r="K130" s="1"/>
  <c r="K126"/>
  <c r="F126"/>
  <c r="L120"/>
  <c r="K120"/>
  <c r="L119"/>
  <c r="K119"/>
  <c r="L118"/>
  <c r="K118"/>
  <c r="K112"/>
  <c r="F112"/>
  <c r="L108"/>
  <c r="K108"/>
  <c r="J109"/>
  <c r="G18" i="8" s="1"/>
  <c r="K106" i="7"/>
  <c r="H109"/>
  <c r="F18" i="8" s="1"/>
  <c r="L106" i="7"/>
  <c r="E107"/>
  <c r="F107" s="1"/>
  <c r="L107" s="1"/>
  <c r="K105"/>
  <c r="L105"/>
  <c r="K101"/>
  <c r="F101"/>
  <c r="L101" s="1"/>
  <c r="K99"/>
  <c r="H102"/>
  <c r="F17" i="8" s="1"/>
  <c r="F99" i="7"/>
  <c r="J98"/>
  <c r="J102" s="1"/>
  <c r="G17" i="8" s="1"/>
  <c r="K92" i="7"/>
  <c r="I93"/>
  <c r="J93" s="1"/>
  <c r="L93" s="1"/>
  <c r="F92"/>
  <c r="L92" s="1"/>
  <c r="K91"/>
  <c r="F91"/>
  <c r="L91" s="1"/>
  <c r="K87"/>
  <c r="F87"/>
  <c r="L87" s="1"/>
  <c r="J88"/>
  <c r="G15" i="8" s="1"/>
  <c r="I101" i="9" s="1"/>
  <c r="J101" s="1"/>
  <c r="J123" s="1"/>
  <c r="I10" i="10" s="1"/>
  <c r="J10" s="1"/>
  <c r="L86" i="7"/>
  <c r="H88"/>
  <c r="F15" i="8" s="1"/>
  <c r="G101" i="9" s="1"/>
  <c r="H101" s="1"/>
  <c r="H123" s="1"/>
  <c r="G10" i="10" s="1"/>
  <c r="H10" s="1"/>
  <c r="L85" i="7"/>
  <c r="K85"/>
  <c r="K84"/>
  <c r="F84"/>
  <c r="J81"/>
  <c r="G14" i="8" s="1"/>
  <c r="I61" i="9" s="1"/>
  <c r="J61" s="1"/>
  <c r="K80" i="7"/>
  <c r="H81"/>
  <c r="F14" i="8" s="1"/>
  <c r="G61" i="9" s="1"/>
  <c r="H61" s="1"/>
  <c r="L80" i="7"/>
  <c r="K79"/>
  <c r="F79"/>
  <c r="K75"/>
  <c r="F75"/>
  <c r="K71"/>
  <c r="F71"/>
  <c r="L71" s="1"/>
  <c r="L70"/>
  <c r="K70"/>
  <c r="L69"/>
  <c r="L23"/>
  <c r="K23"/>
  <c r="K22"/>
  <c r="F22"/>
  <c r="L22" s="1"/>
  <c r="K21"/>
  <c r="F21"/>
  <c r="L21" s="1"/>
  <c r="L20"/>
  <c r="K20"/>
  <c r="K19"/>
  <c r="L19"/>
  <c r="K18"/>
  <c r="F18"/>
  <c r="L18" s="1"/>
  <c r="K17"/>
  <c r="F17"/>
  <c r="L17" s="1"/>
  <c r="K16"/>
  <c r="F16"/>
  <c r="L16" s="1"/>
  <c r="K15"/>
  <c r="F15"/>
  <c r="L15" s="1"/>
  <c r="K14"/>
  <c r="F14"/>
  <c r="K13"/>
  <c r="H13"/>
  <c r="L13" s="1"/>
  <c r="L9"/>
  <c r="K9"/>
  <c r="L8"/>
  <c r="K7"/>
  <c r="H7"/>
  <c r="L7" s="1"/>
  <c r="K6"/>
  <c r="J10"/>
  <c r="G4" i="8" s="1"/>
  <c r="I5" i="9" s="1"/>
  <c r="J5" s="1"/>
  <c r="L6" i="7"/>
  <c r="K5"/>
  <c r="F5"/>
  <c r="F139"/>
  <c r="L139" s="1"/>
  <c r="F122"/>
  <c r="L122" s="1"/>
  <c r="E16" i="8"/>
  <c r="F178" i="7" l="1"/>
  <c r="E28" i="8" s="1"/>
  <c r="E182" i="7" s="1"/>
  <c r="F182" s="1"/>
  <c r="L182" s="1"/>
  <c r="J131"/>
  <c r="G21" i="8" s="1"/>
  <c r="I64" i="7" s="1"/>
  <c r="J64" s="1"/>
  <c r="J65" s="1"/>
  <c r="G11" i="8" s="1"/>
  <c r="I58" i="9" s="1"/>
  <c r="J58" s="1"/>
  <c r="H10" i="7"/>
  <c r="F4" i="8" s="1"/>
  <c r="G5" i="9" s="1"/>
  <c r="H5" s="1"/>
  <c r="H27" s="1"/>
  <c r="G6" i="10" s="1"/>
  <c r="H6" s="1"/>
  <c r="E188" i="7"/>
  <c r="F188" s="1"/>
  <c r="F140"/>
  <c r="E22" i="8" s="1"/>
  <c r="H22" s="1"/>
  <c r="I47" i="7"/>
  <c r="J47" s="1"/>
  <c r="I182"/>
  <c r="J182" s="1"/>
  <c r="J183" s="1"/>
  <c r="G29" i="8" s="1"/>
  <c r="I56" i="7" s="1"/>
  <c r="J56" s="1"/>
  <c r="G47"/>
  <c r="H47" s="1"/>
  <c r="G182"/>
  <c r="H182" s="1"/>
  <c r="H183" s="1"/>
  <c r="F29" i="8" s="1"/>
  <c r="G56" i="7" s="1"/>
  <c r="H56" s="1"/>
  <c r="F99" i="9"/>
  <c r="E9" i="10" s="1"/>
  <c r="F9" s="1"/>
  <c r="L9" s="1"/>
  <c r="L99" i="9"/>
  <c r="H34"/>
  <c r="L29"/>
  <c r="F51"/>
  <c r="E7" i="10" s="1"/>
  <c r="H31" i="8"/>
  <c r="E68" i="7"/>
  <c r="L195"/>
  <c r="L188"/>
  <c r="E189"/>
  <c r="K188"/>
  <c r="L177"/>
  <c r="K177"/>
  <c r="I55"/>
  <c r="J55" s="1"/>
  <c r="G55"/>
  <c r="H55" s="1"/>
  <c r="L169"/>
  <c r="F172"/>
  <c r="I45"/>
  <c r="J45" s="1"/>
  <c r="G45"/>
  <c r="H45" s="1"/>
  <c r="L164"/>
  <c r="F166"/>
  <c r="I121"/>
  <c r="J121" s="1"/>
  <c r="J123" s="1"/>
  <c r="G20" i="8" s="1"/>
  <c r="I38" i="7" s="1"/>
  <c r="J38" s="1"/>
  <c r="G121"/>
  <c r="H121" s="1"/>
  <c r="H123" s="1"/>
  <c r="F20" i="8" s="1"/>
  <c r="G31" i="7" s="1"/>
  <c r="H31" s="1"/>
  <c r="L158"/>
  <c r="E159"/>
  <c r="J115"/>
  <c r="G19" i="8" s="1"/>
  <c r="I37" i="7" s="1"/>
  <c r="J37" s="1"/>
  <c r="H115"/>
  <c r="F19" i="8" s="1"/>
  <c r="G37" i="7" s="1"/>
  <c r="H37" s="1"/>
  <c r="L151"/>
  <c r="E152"/>
  <c r="L144"/>
  <c r="E145"/>
  <c r="L143"/>
  <c r="I40"/>
  <c r="J40" s="1"/>
  <c r="L134"/>
  <c r="G40"/>
  <c r="H40" s="1"/>
  <c r="G33"/>
  <c r="H33" s="1"/>
  <c r="G52"/>
  <c r="H52" s="1"/>
  <c r="G39"/>
  <c r="H39" s="1"/>
  <c r="G60"/>
  <c r="H60" s="1"/>
  <c r="H61" s="1"/>
  <c r="F10" i="8" s="1"/>
  <c r="G57" i="9" s="1"/>
  <c r="H57" s="1"/>
  <c r="G32" i="7"/>
  <c r="H32" s="1"/>
  <c r="G64"/>
  <c r="H64" s="1"/>
  <c r="H65" s="1"/>
  <c r="F11" i="8" s="1"/>
  <c r="G58" i="9" s="1"/>
  <c r="H58" s="1"/>
  <c r="G48" i="7"/>
  <c r="H48" s="1"/>
  <c r="F130"/>
  <c r="L130" s="1"/>
  <c r="L126"/>
  <c r="L112"/>
  <c r="F109"/>
  <c r="L109" s="1"/>
  <c r="K107"/>
  <c r="L99"/>
  <c r="E100"/>
  <c r="L98"/>
  <c r="K93"/>
  <c r="I94"/>
  <c r="K94" s="1"/>
  <c r="E25"/>
  <c r="L84"/>
  <c r="F88"/>
  <c r="L79"/>
  <c r="F81"/>
  <c r="L75"/>
  <c r="F76"/>
  <c r="L14"/>
  <c r="E24"/>
  <c r="L5"/>
  <c r="F10"/>
  <c r="K182" l="1"/>
  <c r="I48"/>
  <c r="J48" s="1"/>
  <c r="L178"/>
  <c r="H28" i="8"/>
  <c r="I52" i="7"/>
  <c r="J52" s="1"/>
  <c r="I32"/>
  <c r="J32" s="1"/>
  <c r="I60"/>
  <c r="J60" s="1"/>
  <c r="J61" s="1"/>
  <c r="G10" i="8" s="1"/>
  <c r="I57" i="9" s="1"/>
  <c r="J57" s="1"/>
  <c r="E47" i="7"/>
  <c r="I39"/>
  <c r="J39" s="1"/>
  <c r="L140"/>
  <c r="E40"/>
  <c r="F40" s="1"/>
  <c r="L40" s="1"/>
  <c r="E33"/>
  <c r="F33" s="1"/>
  <c r="L33" s="1"/>
  <c r="K9" i="10"/>
  <c r="L34" i="9"/>
  <c r="L51" s="1"/>
  <c r="H51"/>
  <c r="G7" i="10" s="1"/>
  <c r="H7" s="1"/>
  <c r="F7"/>
  <c r="F68" i="7"/>
  <c r="K68"/>
  <c r="F189"/>
  <c r="K189"/>
  <c r="F47"/>
  <c r="L47" s="1"/>
  <c r="K47"/>
  <c r="E27" i="8"/>
  <c r="L172" i="7"/>
  <c r="E26" i="8"/>
  <c r="L166" i="7"/>
  <c r="I31"/>
  <c r="J31" s="1"/>
  <c r="J41"/>
  <c r="G7" i="8" s="1"/>
  <c r="I54" i="9" s="1"/>
  <c r="J54" s="1"/>
  <c r="G38" i="7"/>
  <c r="H38" s="1"/>
  <c r="H41" s="1"/>
  <c r="F7" i="8" s="1"/>
  <c r="G54" i="9" s="1"/>
  <c r="H54" s="1"/>
  <c r="K159" i="7"/>
  <c r="F159"/>
  <c r="I30"/>
  <c r="J30" s="1"/>
  <c r="I53"/>
  <c r="J53" s="1"/>
  <c r="J57" s="1"/>
  <c r="G9" i="8" s="1"/>
  <c r="I56" i="9" s="1"/>
  <c r="J56" s="1"/>
  <c r="I44" i="7"/>
  <c r="J44" s="1"/>
  <c r="J49" s="1"/>
  <c r="G8" i="8" s="1"/>
  <c r="I55" i="9" s="1"/>
  <c r="J55" s="1"/>
  <c r="G44" i="7"/>
  <c r="H44" s="1"/>
  <c r="H49" s="1"/>
  <c r="F8" i="8" s="1"/>
  <c r="G55" i="9" s="1"/>
  <c r="H55" s="1"/>
  <c r="G53" i="7"/>
  <c r="H53" s="1"/>
  <c r="H57" s="1"/>
  <c r="F9" i="8" s="1"/>
  <c r="G56" i="9" s="1"/>
  <c r="H56" s="1"/>
  <c r="G30" i="7"/>
  <c r="H30" s="1"/>
  <c r="H34" s="1"/>
  <c r="F6" i="8" s="1"/>
  <c r="G53" i="9" s="1"/>
  <c r="H53" s="1"/>
  <c r="K152" i="7"/>
  <c r="F152"/>
  <c r="K145"/>
  <c r="F145"/>
  <c r="J34"/>
  <c r="G6" i="8" s="1"/>
  <c r="I53" i="9" s="1"/>
  <c r="J53" s="1"/>
  <c r="E18" i="8"/>
  <c r="H18" s="1"/>
  <c r="K100" i="7"/>
  <c r="F100"/>
  <c r="J94"/>
  <c r="F25"/>
  <c r="E15" i="8"/>
  <c r="L88" i="7"/>
  <c r="E14" i="8"/>
  <c r="L81" i="7"/>
  <c r="E13" i="8"/>
  <c r="L76" i="7"/>
  <c r="F24"/>
  <c r="L24" s="1"/>
  <c r="K24"/>
  <c r="E4" i="8"/>
  <c r="L10" i="7"/>
  <c r="H15" i="8" l="1"/>
  <c r="E101" i="9"/>
  <c r="H14" i="8"/>
  <c r="E61" i="9"/>
  <c r="G64"/>
  <c r="K33" i="7"/>
  <c r="H13" i="8"/>
  <c r="E60" i="9"/>
  <c r="J75"/>
  <c r="I8" i="10" s="1"/>
  <c r="J8" s="1"/>
  <c r="H4" i="8"/>
  <c r="E5" i="9"/>
  <c r="K40" i="7"/>
  <c r="K7" i="10"/>
  <c r="L7"/>
  <c r="F72" i="7"/>
  <c r="L68"/>
  <c r="L189"/>
  <c r="F190"/>
  <c r="H27" i="8"/>
  <c r="E46" i="7"/>
  <c r="E55"/>
  <c r="H26" i="8"/>
  <c r="E54" i="7"/>
  <c r="E45"/>
  <c r="L159"/>
  <c r="F161"/>
  <c r="L152"/>
  <c r="F154"/>
  <c r="L145"/>
  <c r="F147"/>
  <c r="L100"/>
  <c r="F102"/>
  <c r="L94"/>
  <c r="J95"/>
  <c r="F101" i="9" l="1"/>
  <c r="K101"/>
  <c r="F61"/>
  <c r="L61" s="1"/>
  <c r="K61"/>
  <c r="F60"/>
  <c r="L60" s="1"/>
  <c r="K60"/>
  <c r="K64"/>
  <c r="H64"/>
  <c r="F5"/>
  <c r="K5"/>
  <c r="E12" i="8"/>
  <c r="L72" i="7"/>
  <c r="E30" i="8"/>
  <c r="L190" i="7"/>
  <c r="F46"/>
  <c r="L46" s="1"/>
  <c r="K46"/>
  <c r="F55"/>
  <c r="L55" s="1"/>
  <c r="K55"/>
  <c r="F54"/>
  <c r="L54" s="1"/>
  <c r="K54"/>
  <c r="F45"/>
  <c r="L45" s="1"/>
  <c r="K45"/>
  <c r="L161"/>
  <c r="E25" i="8"/>
  <c r="E24"/>
  <c r="L154" i="7"/>
  <c r="E23" i="8"/>
  <c r="L147" i="7"/>
  <c r="E17" i="8"/>
  <c r="H17" s="1"/>
  <c r="L102" i="7"/>
  <c r="G16" i="8"/>
  <c r="L95" i="7"/>
  <c r="F123" i="9" l="1"/>
  <c r="E10" i="10" s="1"/>
  <c r="L101" i="9"/>
  <c r="L123" s="1"/>
  <c r="L5"/>
  <c r="F27"/>
  <c r="E6" i="10" s="1"/>
  <c r="H12" i="8"/>
  <c r="E59" i="9"/>
  <c r="L64"/>
  <c r="H75"/>
  <c r="G8" i="10" s="1"/>
  <c r="H8" s="1"/>
  <c r="H30" i="8"/>
  <c r="E181" i="7"/>
  <c r="E121"/>
  <c r="H25" i="8"/>
  <c r="E129" i="7"/>
  <c r="E114"/>
  <c r="H24" i="8"/>
  <c r="E113" i="7"/>
  <c r="H23" i="8"/>
  <c r="I25" i="7"/>
  <c r="H16" i="8"/>
  <c r="F6" i="10" l="1"/>
  <c r="F10"/>
  <c r="L10" s="1"/>
  <c r="T10" s="1"/>
  <c r="E24" i="3" s="1"/>
  <c r="K10" i="10"/>
  <c r="F59" i="9"/>
  <c r="L59" s="1"/>
  <c r="K59"/>
  <c r="G5" i="10"/>
  <c r="H5" s="1"/>
  <c r="F181" i="7"/>
  <c r="K181"/>
  <c r="K121"/>
  <c r="F121"/>
  <c r="K129"/>
  <c r="F129"/>
  <c r="K114"/>
  <c r="F114"/>
  <c r="L114" s="1"/>
  <c r="K113"/>
  <c r="F113"/>
  <c r="J25"/>
  <c r="L25" s="1"/>
  <c r="I26" s="1"/>
  <c r="K25"/>
  <c r="E8" i="3" l="1"/>
  <c r="H27" i="10"/>
  <c r="L181" i="7"/>
  <c r="F183"/>
  <c r="L121"/>
  <c r="F123"/>
  <c r="F131"/>
  <c r="L129"/>
  <c r="F115"/>
  <c r="L113"/>
  <c r="J26"/>
  <c r="K26"/>
  <c r="E17" i="3" l="1"/>
  <c r="E15"/>
  <c r="E14"/>
  <c r="E16" s="1"/>
  <c r="E9"/>
  <c r="E10" s="1"/>
  <c r="L183" i="7"/>
  <c r="E29" i="8"/>
  <c r="L123" i="7"/>
  <c r="E20" i="8"/>
  <c r="L131" i="7"/>
  <c r="E21" i="8"/>
  <c r="L115" i="7"/>
  <c r="E19" i="8"/>
  <c r="J27" i="7"/>
  <c r="L26"/>
  <c r="E12" i="3" l="1"/>
  <c r="E13"/>
  <c r="E56" i="7"/>
  <c r="H29" i="8"/>
  <c r="H21"/>
  <c r="E32" i="7"/>
  <c r="E60"/>
  <c r="E48"/>
  <c r="E39"/>
  <c r="E64"/>
  <c r="E52"/>
  <c r="E38"/>
  <c r="H20" i="8"/>
  <c r="E31" i="7"/>
  <c r="E44"/>
  <c r="E53"/>
  <c r="E37"/>
  <c r="E30"/>
  <c r="H19" i="8"/>
  <c r="G5"/>
  <c r="L27" i="7"/>
  <c r="H5" i="8" l="1"/>
  <c r="I6" i="9"/>
  <c r="K56" i="7"/>
  <c r="F56"/>
  <c r="L56" s="1"/>
  <c r="F39"/>
  <c r="L39" s="1"/>
  <c r="K39"/>
  <c r="K60"/>
  <c r="F60"/>
  <c r="F52"/>
  <c r="L52" s="1"/>
  <c r="K52"/>
  <c r="F32"/>
  <c r="L32" s="1"/>
  <c r="K32"/>
  <c r="K48"/>
  <c r="F48"/>
  <c r="L48" s="1"/>
  <c r="F64"/>
  <c r="K64"/>
  <c r="F38"/>
  <c r="L38" s="1"/>
  <c r="K38"/>
  <c r="K31"/>
  <c r="F31"/>
  <c r="L31" s="1"/>
  <c r="F44"/>
  <c r="K44"/>
  <c r="F53"/>
  <c r="K53"/>
  <c r="F37"/>
  <c r="K37"/>
  <c r="K30"/>
  <c r="F30"/>
  <c r="J6" i="9" l="1"/>
  <c r="K6"/>
  <c r="L60" i="7"/>
  <c r="F61"/>
  <c r="F65"/>
  <c r="L64"/>
  <c r="F49"/>
  <c r="L44"/>
  <c r="F57"/>
  <c r="L53"/>
  <c r="F41"/>
  <c r="L37"/>
  <c r="F34"/>
  <c r="L30"/>
  <c r="L6" i="9" l="1"/>
  <c r="L27" s="1"/>
  <c r="J27"/>
  <c r="I6" i="10" s="1"/>
  <c r="L61" i="7"/>
  <c r="E10" i="8"/>
  <c r="L65" i="7"/>
  <c r="E11" i="8"/>
  <c r="E8"/>
  <c r="L49" i="7"/>
  <c r="E7" i="8"/>
  <c r="L41" i="7"/>
  <c r="L57"/>
  <c r="E9" i="8"/>
  <c r="L34" i="7"/>
  <c r="E6" i="8"/>
  <c r="J6" i="10" l="1"/>
  <c r="K6"/>
  <c r="H11" i="8"/>
  <c r="E58" i="9"/>
  <c r="H10" i="8"/>
  <c r="E57" i="9"/>
  <c r="H7" i="8"/>
  <c r="E54" i="9"/>
  <c r="H8" i="8"/>
  <c r="E55" i="9"/>
  <c r="H9" i="8"/>
  <c r="E56" i="9"/>
  <c r="H6" i="8"/>
  <c r="E53" i="9"/>
  <c r="F58" l="1"/>
  <c r="L58" s="1"/>
  <c r="K58"/>
  <c r="F54"/>
  <c r="L54" s="1"/>
  <c r="K54"/>
  <c r="I5" i="10"/>
  <c r="J5" s="1"/>
  <c r="L6"/>
  <c r="F57" i="9"/>
  <c r="L57" s="1"/>
  <c r="K57"/>
  <c r="K56"/>
  <c r="F56"/>
  <c r="L56" s="1"/>
  <c r="F55"/>
  <c r="L55" s="1"/>
  <c r="K55"/>
  <c r="F53"/>
  <c r="K53"/>
  <c r="E11" i="3" l="1"/>
  <c r="J27" i="10"/>
  <c r="L53" i="9"/>
  <c r="L75" s="1"/>
  <c r="F75"/>
  <c r="E8" i="10" s="1"/>
  <c r="F8" l="1"/>
  <c r="K8"/>
  <c r="L8" l="1"/>
  <c r="E5"/>
  <c r="F5" l="1"/>
  <c r="K5"/>
  <c r="E4" i="3" l="1"/>
  <c r="E7" s="1"/>
  <c r="L5" i="10"/>
  <c r="L27" s="1"/>
  <c r="F27"/>
  <c r="E18" i="3" l="1"/>
  <c r="E19"/>
  <c r="E20" l="1"/>
  <c r="E21" s="1"/>
  <c r="E22" s="1"/>
  <c r="E23" s="1"/>
  <c r="E25" s="1"/>
  <c r="E26" s="1"/>
  <c r="E27" s="1"/>
  <c r="E28" s="1"/>
</calcChain>
</file>

<file path=xl/sharedStrings.xml><?xml version="1.0" encoding="utf-8"?>
<sst xmlns="http://schemas.openxmlformats.org/spreadsheetml/2006/main" count="4703" uniqueCount="909">
  <si>
    <t>공 종 별 집 계 표</t>
  </si>
  <si>
    <t>[ 북한산성 행궁지 정비(4차) 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</si>
  <si>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</si>
  <si>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</si>
  <si>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</si>
  <si>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</si>
  <si>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</si>
  <si>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</si>
  <si>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</si>
  <si>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</si>
  <si>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</si>
  <si>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</si>
  <si>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</si>
  <si>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</si>
  <si>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</si>
  <si>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</si>
  <si>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</si>
  <si>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</si>
  <si>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</si>
  <si>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</si>
  <si>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</si>
  <si>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</si>
  <si>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</si>
  <si>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</si>
  <si>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</si>
  <si>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</si>
  <si>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</si>
  <si>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</si>
  <si>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</si>
  <si>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</si>
  <si>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</si>
  <si>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</si>
  <si>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</si>
  <si>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</si>
  <si>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</si>
  <si>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</si>
  <si>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</si>
  <si>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</si>
  <si>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</si>
  <si>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</si>
  <si>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</si>
  <si>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</si>
  <si>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</si>
  <si>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</si>
  <si>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</si>
  <si>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</si>
  <si>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</si>
  <si>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</si>
  <si>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</si>
  <si>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</si>
  <si>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</si>
  <si>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북한산성 행궁지 정비(4차) 공사</t>
  </si>
  <si>
    <t/>
  </si>
  <si>
    <t>01</t>
  </si>
  <si>
    <t>0101  가설공사</t>
  </si>
  <si>
    <t>0101</t>
  </si>
  <si>
    <t>공사안내판설치</t>
  </si>
  <si>
    <t>EA</t>
  </si>
  <si>
    <t>호표 1</t>
  </si>
  <si>
    <t>53D423631707458950989372633FE1</t>
  </si>
  <si>
    <t>T</t>
  </si>
  <si>
    <t>F</t>
  </si>
  <si>
    <t>010153D423631707458950989372633FE1</t>
  </si>
  <si>
    <t>조립식가설창고</t>
  </si>
  <si>
    <t>6개월</t>
  </si>
  <si>
    <t>M2</t>
  </si>
  <si>
    <t>호표 2</t>
  </si>
  <si>
    <t>53D4032A17610FC25408F3BB3F4683</t>
  </si>
  <si>
    <t>010153D4032A17610FC25408F3BB3F4683</t>
  </si>
  <si>
    <t>[ 합           계 ]</t>
  </si>
  <si>
    <t>TOTAL</t>
  </si>
  <si>
    <t>0102  토공사</t>
  </si>
  <si>
    <t>0102</t>
  </si>
  <si>
    <t>흙 깍기/토사</t>
  </si>
  <si>
    <t>보통, 굴삭기 0.4m3</t>
  </si>
  <si>
    <t>M3</t>
  </si>
  <si>
    <t>산근 1</t>
  </si>
  <si>
    <t>53F8B3C31709C2425BDB734094EDEB</t>
  </si>
  <si>
    <t>010253F8B3C31709C2425BDB734094EDEB</t>
  </si>
  <si>
    <t>성토다짐</t>
  </si>
  <si>
    <t>산근 2</t>
  </si>
  <si>
    <t>53F8B3CF173F8DD65E0F6344567397</t>
  </si>
  <si>
    <t>010253F8B3CF173F8DD65E0F6344567397</t>
  </si>
  <si>
    <t>터파기/토사</t>
  </si>
  <si>
    <t>보통, 굴삭기 0.4m3 80%, 인력20%</t>
  </si>
  <si>
    <t>산근 3</t>
  </si>
  <si>
    <t>53F8B3C21767DA4B582383AE93E9A0</t>
  </si>
  <si>
    <t>010253F8B3C21767DA4B582383AE93E9A0</t>
  </si>
  <si>
    <t>되메우기/토사, 두께 10cm</t>
  </si>
  <si>
    <t>보통, 굴삭기 0.4m3+플레이트콤팩터 1.5ton+인력 20%</t>
  </si>
  <si>
    <t>산근 4</t>
  </si>
  <si>
    <t>53F8B3CF173F8B2956EBD33DCF88C0</t>
  </si>
  <si>
    <t>010253F8B3CF173F8B2956EBD33DCF88C0</t>
  </si>
  <si>
    <t>현장내 잔토처리/토사</t>
  </si>
  <si>
    <t>보통, 굴삭기 0.4m3+인력 20%</t>
  </si>
  <si>
    <t>산근 5</t>
  </si>
  <si>
    <t>53F8B3C21761B2EE52ED33137CEDCD</t>
  </si>
  <si>
    <t>010253F8B3C21761B2EE52ED33137CEDCD</t>
  </si>
  <si>
    <t>지세할증</t>
  </si>
  <si>
    <t>인력품의 10%</t>
  </si>
  <si>
    <t>식</t>
  </si>
  <si>
    <t>52CFF3F51710BC835D8A530E7564001</t>
  </si>
  <si>
    <t>010252CFF3F51710BC835D8A530E7564001</t>
  </si>
  <si>
    <t>0103  배수로정비공사</t>
  </si>
  <si>
    <t>0103</t>
  </si>
  <si>
    <t>배수로(나)</t>
  </si>
  <si>
    <t>H0.8</t>
  </si>
  <si>
    <t>M</t>
  </si>
  <si>
    <t>호표 3</t>
  </si>
  <si>
    <t>53F9D383170E10A85C46330CAE3797</t>
  </si>
  <si>
    <t>010353F9D383170E10A85C46330CAE3797</t>
  </si>
  <si>
    <t>배수로(가)</t>
  </si>
  <si>
    <t>호표 4</t>
  </si>
  <si>
    <t>53F9D383170E10A85C46330CAE3790</t>
  </si>
  <si>
    <t>010353F9D383170E10A85C46330CAE3790</t>
  </si>
  <si>
    <t>집수구</t>
  </si>
  <si>
    <t>호표 5</t>
  </si>
  <si>
    <t>53F9D383170E10A85C46330CAE379B</t>
  </si>
  <si>
    <t>010353F9D383170E10A85C46330CAE379B</t>
  </si>
  <si>
    <t>날개벽</t>
  </si>
  <si>
    <t>호표 6</t>
  </si>
  <si>
    <t>53F9D383170E10A85C46330CAE379A</t>
  </si>
  <si>
    <t>010353F9D383170E10A85C46330CAE379A</t>
  </si>
  <si>
    <t>낙차공(가)</t>
  </si>
  <si>
    <t>호표 7</t>
  </si>
  <si>
    <t>53F9D383170E10A85C46330CAE3796</t>
  </si>
  <si>
    <t>010353F9D383170E10A85C46330CAE3796</t>
  </si>
  <si>
    <t>낙차공(나)</t>
  </si>
  <si>
    <t>호표 8</t>
  </si>
  <si>
    <t>53F9D383170E10A85C46330CAE3795</t>
  </si>
  <si>
    <t>010353F9D383170E10A85C46330CAE3795</t>
  </si>
  <si>
    <t>법면보호블록</t>
  </si>
  <si>
    <t>PE</t>
  </si>
  <si>
    <t>호표 9</t>
  </si>
  <si>
    <t>53F9D383170E10A85C46330CAE3064</t>
  </si>
  <si>
    <t>010353F9D383170E10A85C46330CAE3064</t>
  </si>
  <si>
    <t>면석채집</t>
  </si>
  <si>
    <t>뒷길이 45cm</t>
  </si>
  <si>
    <t>호표 10</t>
  </si>
  <si>
    <t>53F9D383170E10A85C46330CAE3792</t>
  </si>
  <si>
    <t>010353F9D383170E10A85C46330CAE3792</t>
  </si>
  <si>
    <t>자갈 채집/소운반</t>
  </si>
  <si>
    <t>소운반거리 L=50m</t>
  </si>
  <si>
    <t>호표 11</t>
  </si>
  <si>
    <t>53F9C39B17299E8B5884B3E37386D3</t>
  </si>
  <si>
    <t>010353F9C39B17299E8B5884B3E37386D3</t>
  </si>
  <si>
    <t>화강석</t>
  </si>
  <si>
    <t>화강석, 포천석, 원석, A급</t>
  </si>
  <si>
    <t>자재 6</t>
  </si>
  <si>
    <t>54D5C3FC17126DFD5B00B330A66F89A9DACC12</t>
  </si>
  <si>
    <t>010354D5C3FC17126DFD5B00B330A66F89A9DACC12</t>
  </si>
  <si>
    <t>자갈</t>
  </si>
  <si>
    <t>자갈, 서울, 도착도, #467</t>
  </si>
  <si>
    <t>자재 7</t>
  </si>
  <si>
    <t>54D5C3FC17126DFD5B1173A478CAE8B24CF29B</t>
  </si>
  <si>
    <t>010354D5C3FC17126DFD5B1173A478CAE8B24CF29B</t>
  </si>
  <si>
    <t>010352CFF3F51710BC835D8A530E7564001</t>
  </si>
  <si>
    <t>0104  운반공사</t>
  </si>
  <si>
    <t>0104</t>
  </si>
  <si>
    <t>10.5톤 카고</t>
  </si>
  <si>
    <t>L=20km 이하</t>
  </si>
  <si>
    <t>TON</t>
  </si>
  <si>
    <t>산근 6</t>
  </si>
  <si>
    <t>54A89325174C89B4524DD3EB54BD</t>
  </si>
  <si>
    <t>010454A89325174C89B4524DD3EB54BD</t>
  </si>
  <si>
    <t>인력운반</t>
  </si>
  <si>
    <t>인력 100m</t>
  </si>
  <si>
    <t>산근 7</t>
  </si>
  <si>
    <t>53F8B3C31778CFB055B563728FD002</t>
  </si>
  <si>
    <t>010453F8B3C31778CFB055B563728FD002</t>
  </si>
  <si>
    <t>헬기운반비</t>
  </si>
  <si>
    <t>자재 12</t>
  </si>
  <si>
    <t>54E643F7178E0B9857CF133AEDDE775CA3FF6DD9</t>
  </si>
  <si>
    <t>010454E643F7178E0B9857CF133AEDDE775CA3FF6DD9</t>
  </si>
  <si>
    <t>항공기이동</t>
  </si>
  <si>
    <t>회</t>
  </si>
  <si>
    <t>자재 13</t>
  </si>
  <si>
    <t>54E643F7178E0B9857CF133AEDDE775CA3FF6DDA</t>
  </si>
  <si>
    <t>010454E643F7178E0B9857CF133AEDDE775CA3FF6DDA</t>
  </si>
  <si>
    <t>하차비</t>
  </si>
  <si>
    <t>톤</t>
  </si>
  <si>
    <t>자재 40</t>
  </si>
  <si>
    <t>526073BE1736780A5AE17355B24E</t>
  </si>
  <si>
    <t>0104526073BE1736780A5AE17355B24E</t>
  </si>
  <si>
    <t>상차비</t>
  </si>
  <si>
    <t>자재 41</t>
  </si>
  <si>
    <t>526073BE1736780A5AE17355B249</t>
  </si>
  <si>
    <t>0104526073BE1736780A5AE17355B249</t>
  </si>
  <si>
    <t>0105  준공수리보고서</t>
  </si>
  <si>
    <t>0105</t>
  </si>
  <si>
    <t>6</t>
  </si>
  <si>
    <t>준공보고서</t>
  </si>
  <si>
    <t>16절, 백상지, 100면</t>
  </si>
  <si>
    <t>부</t>
  </si>
  <si>
    <t>호표 12</t>
  </si>
  <si>
    <t>53D423631707458856C7C3E421777E</t>
  </si>
  <si>
    <t>010553D423631707458856C7C3E421777E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</si>
  <si>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</si>
  <si>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</si>
  <si>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</si>
  <si>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</si>
  <si>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</si>
  <si>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</si>
  <si>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</si>
  <si>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</si>
  <si>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</si>
  <si>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</si>
  <si>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</si>
  <si>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</si>
  <si>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</si>
  <si>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</si>
  <si>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</si>
  <si>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</si>
  <si>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</si>
  <si>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</si>
  <si>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</si>
  <si>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</si>
  <si>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공사안내판설치    EA  문화재 2-2   ( 호표 1 )</t>
  </si>
  <si>
    <t>문화재 2-2</t>
  </si>
  <si>
    <t>철판</t>
  </si>
  <si>
    <t>0.7mm</t>
  </si>
  <si>
    <t>kg</t>
  </si>
  <si>
    <t>자재 37</t>
  </si>
  <si>
    <t>54F0B3691718776B52A603D3B0B66F74ACB7A2</t>
  </si>
  <si>
    <t>53D423631707458950989372633FE154F0B3691718776B52A603D3B0B66F74ACB7A2</t>
  </si>
  <si>
    <t>각재</t>
  </si>
  <si>
    <t>각재, 외송</t>
  </si>
  <si>
    <t>자재 14</t>
  </si>
  <si>
    <t>54F0B36117DBC5995D00830138BEF0C2C92D2A</t>
  </si>
  <si>
    <t>53D423631707458950989372633FE154F0B36117DBC5995D00830138BEF0C2C92D2A</t>
  </si>
  <si>
    <t>일반못</t>
  </si>
  <si>
    <t>일반못, 75mm</t>
  </si>
  <si>
    <t>자재 38</t>
  </si>
  <si>
    <t>54F0A358173ACF45561AC373CE19D273C1749E</t>
  </si>
  <si>
    <t>53D423631707458950989372633FE154F0A358173ACF45561AC373CE19D273C1749E</t>
  </si>
  <si>
    <t>보통인부</t>
  </si>
  <si>
    <t>일반공사 직종</t>
  </si>
  <si>
    <t>인</t>
  </si>
  <si>
    <t>노임 1</t>
  </si>
  <si>
    <t>5307A3FF17165DC85BDAF3590F86C42273C747</t>
  </si>
  <si>
    <t>53D423631707458950989372633FE15307A3FF17165DC85BDAF3590F86C42273C747</t>
  </si>
  <si>
    <t>형틀목공</t>
  </si>
  <si>
    <t>노임 3</t>
  </si>
  <si>
    <t>5307A3FF17165DC85BDAF3590F86C42273C742</t>
  </si>
  <si>
    <t>53D423631707458950989372633FE15307A3FF17165DC85BDAF3590F86C42273C742</t>
  </si>
  <si>
    <t xml:space="preserve"> [ 합          계 ]</t>
  </si>
  <si>
    <t>조립식가설창고  6개월  M2  건축 2-2-2   ( 호표 2 )</t>
  </si>
  <si>
    <t>건축 2-2-2</t>
  </si>
  <si>
    <t>조립식건물부재</t>
  </si>
  <si>
    <t>조립식건물부재, BASE CHANNEL, 2.0mm이상</t>
  </si>
  <si>
    <t>금액제외</t>
  </si>
  <si>
    <t>54F0B36217E239E2503E732D159A491A70F5DF</t>
  </si>
  <si>
    <t>53D4032A17610FC25408F3BB3F468354F0B36217E239E2503E732D159A491A70F5DF</t>
  </si>
  <si>
    <t>-</t>
  </si>
  <si>
    <t>조립식건물부재, TOP CHANEL, 2.0mm이상</t>
  </si>
  <si>
    <t>54F0B36217E239E2503E732D159A491A70F5DC</t>
  </si>
  <si>
    <t>53D4032A17610FC25408F3BB3F468354F0B36217E239E2503E732D159A491A70F5DC</t>
  </si>
  <si>
    <t>조립식건물부재, 외부판넬, 벽, 1.2*2.4m</t>
  </si>
  <si>
    <t>매</t>
  </si>
  <si>
    <t>54F0B36217E239E2503E732D159A491A70F5DD</t>
  </si>
  <si>
    <t>53D4032A17610FC25408F3BB3F468354F0B36217E239E2503E732D159A491A70F5DD</t>
  </si>
  <si>
    <t>조립식건물부재, 외부판넬, 창문, 1.2*2.4m</t>
  </si>
  <si>
    <t>54F0B36217E239E2503E732D159A491A70F5DA</t>
  </si>
  <si>
    <t>53D4032A17610FC25408F3BB3F468354F0B36217E239E2503E732D159A491A70F5DA</t>
  </si>
  <si>
    <t>조립식건물부재, 외부판넬, 철재문, 1.2*2.4m</t>
  </si>
  <si>
    <t>54F0B36217E239E2503E732D159A491A70F5DB</t>
  </si>
  <si>
    <t>53D4032A17610FC25408F3BB3F468354F0B36217E239E2503E732D159A491A70F5DB</t>
  </si>
  <si>
    <t>조립식건물부재, 판넬죠인트, 2.4m</t>
  </si>
  <si>
    <t>조</t>
  </si>
  <si>
    <t>54F0B36217E239E2503E732D159A491A70F5D6</t>
  </si>
  <si>
    <t>53D4032A17610FC25408F3BB3F468354F0B36217E239E2503E732D159A491A70F5D6</t>
  </si>
  <si>
    <t>조립식건물부재, CANOPY, 0.6*1.2m</t>
  </si>
  <si>
    <t>54F0B36217E239E2503E732D159A491A70F5D7</t>
  </si>
  <si>
    <t>53D4032A17610FC25408F3BB3F468354F0B36217E239E2503E732D159A491A70F5D7</t>
  </si>
  <si>
    <t>조립식건물부재, 박공판넬, 0.6*1.2m</t>
  </si>
  <si>
    <t>54F0B36217E239E2503E732D159A491A7183DF</t>
  </si>
  <si>
    <t>53D4032A17610FC25408F3BB3F468354F0B36217E239E2503E732D159A491A7183DF</t>
  </si>
  <si>
    <t>조립식건물부재, 루우프시이트, 칼라시트, 0.5mm</t>
  </si>
  <si>
    <t>54F0B36217E239E2503E732D159A491A7183DE</t>
  </si>
  <si>
    <t>53D4032A17610FC25408F3BB3F468354F0B36217E239E2503E732D159A491A7183DE</t>
  </si>
  <si>
    <t>조립식건물부재, 트러스, 7.2m</t>
  </si>
  <si>
    <t>개</t>
  </si>
  <si>
    <t>54F0B36217E239E2503E732D159A491A7183DD</t>
  </si>
  <si>
    <t>53D4032A17610FC25408F3BB3F468354F0B36217E239E2503E732D159A491A7183DD</t>
  </si>
  <si>
    <t>조립식건물부재, 중도리, c-60*30*10*2.3mm</t>
  </si>
  <si>
    <t>54F0B36217E239E2503E732D159A491A7183DC</t>
  </si>
  <si>
    <t>53D4032A17610FC25408F3BB3F468354F0B36217E239E2503E732D159A491A7183DC</t>
  </si>
  <si>
    <t>부자재</t>
  </si>
  <si>
    <t>주자재의 16.9%</t>
  </si>
  <si>
    <t>53D4032A17610FC25408F3BB3F468352CFF3F51710BC835D8A530E7564001</t>
  </si>
  <si>
    <t>철재조립식 가설건축물 조립해체</t>
  </si>
  <si>
    <t>창고</t>
  </si>
  <si>
    <t>53D4032A1762136051BF73B1A73CA9</t>
  </si>
  <si>
    <t>53D4032A17610FC25408F3BB3F468353D4032A1762136051BF73B1A73CA9</t>
  </si>
  <si>
    <t>경비로 적용</t>
  </si>
  <si>
    <t>합계의 100%</t>
  </si>
  <si>
    <t>52CFF3F51710BC835D8A530E7567002</t>
  </si>
  <si>
    <t>53D4032A17610FC25408F3BB3F468352CFF3F51710BC835D8A530E7566003</t>
  </si>
  <si>
    <t>배수로(나)  H0.8  M  토목 8-2   ( 호표 3 )</t>
  </si>
  <si>
    <t>토목 8-2</t>
  </si>
  <si>
    <t>기초 지정</t>
  </si>
  <si>
    <t>잡석지정</t>
  </si>
  <si>
    <t>호표 16</t>
  </si>
  <si>
    <t>53F8B3CE1711B426576D031A33139E</t>
  </si>
  <si>
    <t>53F9D383170E10A85C46330CAE379753F8B3CE1711B426576D031A33139E</t>
  </si>
  <si>
    <t>생석회잡석다짐(기계장비)</t>
  </si>
  <si>
    <t>호표 17</t>
  </si>
  <si>
    <t>53D4236317074589508DF334F732E0</t>
  </si>
  <si>
    <t>53F9D383170E10A85C46330CAE379753D4236317074589508DF334F732E0</t>
  </si>
  <si>
    <t>거친돌쌓기(기계장비) - 0.035㎥ 초과 ~ 0.3㎥ 미만</t>
  </si>
  <si>
    <t>호표 18</t>
  </si>
  <si>
    <t>53D42363170745885642436B323E20</t>
  </si>
  <si>
    <t>53F9D383170E10A85C46330CAE379753D42363170745885642436B323E20</t>
  </si>
  <si>
    <t>생석회모르타르(1:3)</t>
  </si>
  <si>
    <t>호표 19</t>
  </si>
  <si>
    <t>53D423631707458950CB0380AA9621</t>
  </si>
  <si>
    <t>53F9D383170E10A85C46330CAE379753D423631707458950CB0380AA9621</t>
  </si>
  <si>
    <t>배수로(가)  H0.8  M  토목 8-2   ( 호표 4 )</t>
  </si>
  <si>
    <t>53F9D383170E10A85C46330CAE379053F8B3CE1711B426576D031A33139E</t>
  </si>
  <si>
    <t>53F9D383170E10A85C46330CAE379053D4236317074589508DF334F732E0</t>
  </si>
  <si>
    <t>53F9D383170E10A85C46330CAE379053D42363170745885642436B323E20</t>
  </si>
  <si>
    <t>53F9D383170E10A85C46330CAE379053D423631707458950CB0380AA9621</t>
  </si>
  <si>
    <t>집수구    EA  토목 8-2   ( 호표 5 )</t>
  </si>
  <si>
    <t>53F9D383170E10A85C46330CAE379B53F8B3CE1711B426576D031A33139E</t>
  </si>
  <si>
    <t>콘크리트 기계비빔 타설</t>
  </si>
  <si>
    <t>무근구조물</t>
  </si>
  <si>
    <t>호표 23</t>
  </si>
  <si>
    <t>53D453AC177A9008598D838B529145</t>
  </si>
  <si>
    <t>53F9D383170E10A85C46330CAE379B53D453AC177A9008598D838B529145</t>
  </si>
  <si>
    <t>배합설계 재료</t>
  </si>
  <si>
    <t>골재 25mm, 배합종류 (B)</t>
  </si>
  <si>
    <t>호표 24</t>
  </si>
  <si>
    <t>53D453AC177A900A5490931B569F6B</t>
  </si>
  <si>
    <t>53F9D383170E10A85C46330CAE379B53D453AC177A900A5490931B569F6B</t>
  </si>
  <si>
    <t>합판거푸집 - 인력투입</t>
  </si>
  <si>
    <t>간단, 수직고 7m까지</t>
  </si>
  <si>
    <t>호표 25</t>
  </si>
  <si>
    <t>53D453AB1752E0DD5324830B835DB3</t>
  </si>
  <si>
    <t>53F9D383170E10A85C46330CAE379B53D453AB1752E0DD5324830B835DB3</t>
  </si>
  <si>
    <t>53F9D383170E10A85C46330CAE379B53D42363170745885642436B323E20</t>
  </si>
  <si>
    <t>날개벽    M  토목 8-2   ( 호표 6 )</t>
  </si>
  <si>
    <t>53F9D383170E10A85C46330CAE379A53D42363170745885642436B323E20</t>
  </si>
  <si>
    <t>53F9D383170E10A85C46330CAE379A53F8B3CE1711B426576D031A33139E</t>
  </si>
  <si>
    <t>53F9D383170E10A85C46330CAE379A53D453AC177A9008598D838B529145</t>
  </si>
  <si>
    <t>53F9D383170E10A85C46330CAE379A53D453AC177A900A5490931B569F6B</t>
  </si>
  <si>
    <t>합판거푸집 설치 및 해체</t>
  </si>
  <si>
    <t>간단 6회, 수직고 7m까지</t>
  </si>
  <si>
    <t>호표 26</t>
  </si>
  <si>
    <t>53D453AB1752E0DD5336E30E7ACCD6</t>
  </si>
  <si>
    <t>53F9D383170E10A85C46330CAE379A53D453AB1752E0DD5336E30E7ACCD6</t>
  </si>
  <si>
    <t>낙차공(가)    EA  토목 8-2   ( 호표 7 )</t>
  </si>
  <si>
    <t>53F9D383170E10A85C46330CAE379653D42363170745885642436B323E20</t>
  </si>
  <si>
    <t>낙차공(나)    EA  토목 8-2   ( 호표 8 )</t>
  </si>
  <si>
    <t>53F9D383170E10A85C46330CAE379553D42363170745885642436B323E20</t>
  </si>
  <si>
    <t>법면보호블록  PE  M2  토목 8-2   ( 호표 9 )</t>
  </si>
  <si>
    <t>비탈면 보호공/합성수지 법면보호블록</t>
  </si>
  <si>
    <t>인력, 비탈경사 1:1.5미만</t>
  </si>
  <si>
    <t>10M2</t>
  </si>
  <si>
    <t>호표 28</t>
  </si>
  <si>
    <t>53F8B3CD1774CCDC55F1137A982A0F</t>
  </si>
  <si>
    <t>53F9D383170E10A85C46330CAE306453F8B3CD1774CCDC55F1137A982A0F</t>
  </si>
  <si>
    <t>법면보호블록 PE육각A형</t>
  </si>
  <si>
    <t>90*98*680mm, 2.25EA/m2</t>
  </si>
  <si>
    <t>자재 18</t>
  </si>
  <si>
    <t>54F0B36117D8734A56ABD3F87D6F8F7ECB683F</t>
  </si>
  <si>
    <t>53F9D383170E10A85C46330CAE306454F0B36117D8734A56ABD3F87D6F8F7ECB683F</t>
  </si>
  <si>
    <t>법면보호블록 PE육각B형</t>
  </si>
  <si>
    <t>85*98*590mm, 2.96EA/m2</t>
  </si>
  <si>
    <t>자재 19</t>
  </si>
  <si>
    <t>54F0B36117D8734A56ABD3F87D6F8F7ECB683C</t>
  </si>
  <si>
    <t>53F9D383170E10A85C46330CAE306454F0B36117D8734A56ABD3F87D6F8F7ECB683C</t>
  </si>
  <si>
    <t>고정핀(철근앵커)</t>
  </si>
  <si>
    <t>∮16*L=500mm</t>
  </si>
  <si>
    <t>자재 17</t>
  </si>
  <si>
    <t>54F0B36117D9180C568DB31035604EC1357E91</t>
  </si>
  <si>
    <t>53F9D383170E10A85C46330CAE306454F0B36117D9180C568DB31035604EC1357E91</t>
  </si>
  <si>
    <t>면석채집  뒷길이 45cm  M3  토목 8-2   ( 호표 10 )</t>
  </si>
  <si>
    <t>53F9D383170E10A85C46330CAE37925307A3FF17165DC85BDAF3590F86C42273C747</t>
  </si>
  <si>
    <t>자갈 채집/소운반  소운반거리 L=50m  M3  토목 14-3-1   ( 호표 11 )</t>
  </si>
  <si>
    <t>토목 14-3-1</t>
  </si>
  <si>
    <t>53F9C39B17299E8B5884B3E37386D35307A3FF17165DC85BDAF3590F86C42273C747</t>
  </si>
  <si>
    <t>준공보고서  16절, 백상지, 100면  부     ( 호표 12 )</t>
  </si>
  <si>
    <t>보고서인쇄</t>
  </si>
  <si>
    <t>조판</t>
  </si>
  <si>
    <t>자재 33</t>
  </si>
  <si>
    <t>54F0B3691718776B52A603D3B0B66F76590AAC</t>
  </si>
  <si>
    <t>53D423631707458856C7C3E421777E54F0B3691718776B52A603D3B0B66F76590AAC</t>
  </si>
  <si>
    <t>제본</t>
  </si>
  <si>
    <t>자재 34</t>
  </si>
  <si>
    <t>54F0B3691718776B52A603D3B0B66F76590985</t>
  </si>
  <si>
    <t>53D423631707458856C7C3E421777E54F0B3691718776B52A603D3B0B66F76590985</t>
  </si>
  <si>
    <t>옵셋</t>
  </si>
  <si>
    <t>자재 35</t>
  </si>
  <si>
    <t>54F0B3691718776B52A603D3B0B66F765908FE</t>
  </si>
  <si>
    <t>53D423631707458856C7C3E421777E54F0B3691718776B52A603D3B0B66F765908FE</t>
  </si>
  <si>
    <t>백상지</t>
  </si>
  <si>
    <t>A4</t>
  </si>
  <si>
    <t>장</t>
  </si>
  <si>
    <t>자재 36</t>
  </si>
  <si>
    <t>54F0B3691718776B52A603D3B0B66F76590F2D</t>
  </si>
  <si>
    <t>53D423631707458856C7C3E421777E54F0B3691718776B52A603D3B0B66F76590F2D</t>
  </si>
  <si>
    <t>철재조립식 가설건축물 조립해체  창고  M2  건축 2-2-2.1   ( 호표 13 )</t>
  </si>
  <si>
    <t>호표 13</t>
  </si>
  <si>
    <t>건축 2-2-2.1</t>
  </si>
  <si>
    <t>건축목공</t>
  </si>
  <si>
    <t>5307A3FF17165DC85BDAF3590F86C42273C59B</t>
  </si>
  <si>
    <t>53D4032A1762136051BF73B1A73CA95307A3FF17165DC85BDAF3590F86C42273C59B</t>
  </si>
  <si>
    <t>53D4032A1762136051BF73B1A73CA95307A3FF17165DC85BDAF3590F86C42273C747</t>
  </si>
  <si>
    <t>공구손료</t>
  </si>
  <si>
    <t>인력품의 2%</t>
  </si>
  <si>
    <t>53D4032A1762136051BF73B1A73CA952CFF3F51710BC835D8A530E7564001</t>
  </si>
  <si>
    <t>53D4032A1762136051BF73B1A73CA952CFF3F51710BC835D8A530E7567002</t>
  </si>
  <si>
    <t>굴삭기(무한궤도)  0.4㎥  HR  토목 9-2.3(0201)   ( 호표 14 )</t>
  </si>
  <si>
    <t>54CB732117ED2B075C07139012C9383361A1C324</t>
  </si>
  <si>
    <t>굴삭기(무한궤도)</t>
  </si>
  <si>
    <t>0.4㎥</t>
  </si>
  <si>
    <t>HR</t>
  </si>
  <si>
    <t>호표 14</t>
  </si>
  <si>
    <t>토목 9-2.3(0201)</t>
  </si>
  <si>
    <t>A</t>
  </si>
  <si>
    <t>대</t>
  </si>
  <si>
    <t>자재 2</t>
  </si>
  <si>
    <t>54CB732117ED2B075C07139012C9383361A1C3</t>
  </si>
  <si>
    <t>54CB732117ED2B075C07139012C9383361A1C32454CB732117ED2B075C07139012C9383361A1C3</t>
  </si>
  <si>
    <t>경유</t>
  </si>
  <si>
    <t>경유, 저유황</t>
  </si>
  <si>
    <t>L</t>
  </si>
  <si>
    <t>자재 10</t>
  </si>
  <si>
    <t>54D583031799FA0B5A9AE3EFAE16DD1902D5C8</t>
  </si>
  <si>
    <t>54CB732117ED2B075C07139012C9383361A1C32454D583031799FA0B5A9AE3EFAE16DD1902D5C8</t>
  </si>
  <si>
    <t>잡재료</t>
  </si>
  <si>
    <t>주연료비의 22%</t>
  </si>
  <si>
    <t>54CB732117ED2B075C07139012C9383361A1C32452CFF3F51710BC835D8A530E7564001</t>
  </si>
  <si>
    <t>건설기계운전사</t>
  </si>
  <si>
    <t>노임 6</t>
  </si>
  <si>
    <t>5307A3FF17165DC85BDAF3590F86C42273C3E2</t>
  </si>
  <si>
    <t>54CB732117ED2B075C07139012C9383361A1C3245307A3FF17165DC85BDAF3590F86C42273C3E2</t>
  </si>
  <si>
    <t>플레이트 콤팩터  1.5ton  HR  토목 9-2,3(1730)   ( 호표 15 )</t>
  </si>
  <si>
    <t>54CB732117ED2A7853B0536500A02942F500E0AD</t>
  </si>
  <si>
    <t>플레이트 콤팩터</t>
  </si>
  <si>
    <t>1.5ton</t>
  </si>
  <si>
    <t>호표 15</t>
  </si>
  <si>
    <t>토목 9-2,3(1730)</t>
  </si>
  <si>
    <t>자재 5</t>
  </si>
  <si>
    <t>54CB732117ED2A7853B0536500A02942F500E0</t>
  </si>
  <si>
    <t>54CB732117ED2A7853B0536500A02942F500E0AD54CB732117ED2A7853B0536500A02942F500E0</t>
  </si>
  <si>
    <t>공업용휘발유</t>
  </si>
  <si>
    <t>공업용휘발유, 무연</t>
  </si>
  <si>
    <t>자재 11</t>
  </si>
  <si>
    <t>54D583031799FA0B5A9AD3C429A19F8541904C</t>
  </si>
  <si>
    <t>54CB732117ED2A7853B0536500A02942F500E0AD54D583031799FA0B5A9AD3C429A19F8541904C</t>
  </si>
  <si>
    <t>주연료비의 20%</t>
  </si>
  <si>
    <t>54CB732117ED2A7853B0536500A02942F500E0AD52CFF3F51710BC835D8A530E7564001</t>
  </si>
  <si>
    <t>일반기계운전사</t>
  </si>
  <si>
    <t>노임 7</t>
  </si>
  <si>
    <t>5307A3FF17165DC85BDAF3590F86C42273C2C3</t>
  </si>
  <si>
    <t>54CB732117ED2A7853B0536500A02942F500E0AD5307A3FF17165DC85BDAF3590F86C42273C2C3</t>
  </si>
  <si>
    <t>기초 지정  잡석지정  M3  토목 5-1-1.2   ( 호표 16 )</t>
  </si>
  <si>
    <t>토목 5-1-1.2</t>
  </si>
  <si>
    <t>53F8B3CE1711B426576D031A33139E5307A3FF17165DC85BDAF3590F86C42273C747</t>
  </si>
  <si>
    <t>0.2㎥</t>
  </si>
  <si>
    <t>호표 20</t>
  </si>
  <si>
    <t>54CB732117ED2B075C07139012CF419FA979AB49</t>
  </si>
  <si>
    <t>53F8B3CE1711B426576D031A33139E54CB732117ED2B075C07139012CF419FA979AB49</t>
  </si>
  <si>
    <t>진동롤러(핸드가이드식)</t>
  </si>
  <si>
    <t>0.7ton</t>
  </si>
  <si>
    <t>호표 21</t>
  </si>
  <si>
    <t>54CB732117ED2A7C593A43A35A9EFDCE4D06B7B6</t>
  </si>
  <si>
    <t>53F8B3CE1711B426576D031A33139E54CB732117ED2A7C593A43A35A9EFDCE4D06B7B6</t>
  </si>
  <si>
    <t>생석회잡석다짐(기계장비)    M3  문화재 3-5   ( 호표 17 )</t>
  </si>
  <si>
    <t>문화재 3-5</t>
  </si>
  <si>
    <t>생석회</t>
  </si>
  <si>
    <t>백광</t>
  </si>
  <si>
    <t>KG</t>
  </si>
  <si>
    <t>자재 31</t>
  </si>
  <si>
    <t>54F0B3691718776B52A603D3B0B6012C121EE0</t>
  </si>
  <si>
    <t>53D4236317074589508DF334F732E054F0B3691718776B52A603D3B0B6012C121EE0</t>
  </si>
  <si>
    <t>마사토</t>
  </si>
  <si>
    <t>문화재용</t>
  </si>
  <si>
    <t>자재 32</t>
  </si>
  <si>
    <t>54F0B3691718776B52A603D3B0B6012C121C33</t>
  </si>
  <si>
    <t>53D4236317074589508DF334F732E054F0B3691718776B52A603D3B0B6012C121C33</t>
  </si>
  <si>
    <t>53D4236317074589508DF334F732E05307A3FF17165DC85BDAF3590F86C42273C747</t>
  </si>
  <si>
    <t>0.7㎥</t>
  </si>
  <si>
    <t>호표 22</t>
  </si>
  <si>
    <t>54CB732117ED2B075C07139012CADF7C3432600C</t>
  </si>
  <si>
    <t>53D4236317074589508DF334F732E054CB732117ED2B075C07139012CADF7C3432600C</t>
  </si>
  <si>
    <t>53D4236317074589508DF334F732E052CFF3F51710BC835D8A530E7564001</t>
  </si>
  <si>
    <t>거친돌쌓기(기계장비) - 0.035㎥ 초과 ~ 0.3㎥ 미만    M3  문화재 11-23-2   ( 호표 18 )</t>
  </si>
  <si>
    <t>문화재 11-23-2</t>
  </si>
  <si>
    <t>한식석공</t>
  </si>
  <si>
    <t>문화재 직종</t>
  </si>
  <si>
    <t>노임 8</t>
  </si>
  <si>
    <t>5307A3FF17165DC85BDAD3ACB8223F10B371E7</t>
  </si>
  <si>
    <t>53D42363170745885642436B323E205307A3FF17165DC85BDAD3ACB8223F10B371E7</t>
  </si>
  <si>
    <t>한식석공조공</t>
  </si>
  <si>
    <t>노임 10</t>
  </si>
  <si>
    <t>5307A3FF17165DC85BDAD3ACB8223F10B25321</t>
  </si>
  <si>
    <t>53D42363170745885642436B323E205307A3FF17165DC85BDAD3ACB8223F10B25321</t>
  </si>
  <si>
    <t>53D42363170745885642436B323E205307A3FF17165DC85BDAF3590F86C42273C747</t>
  </si>
  <si>
    <t>53D42363170745885642436B323E2054CB732117ED2B075C07139012CADF7C3432600C</t>
  </si>
  <si>
    <t>인력품의 5%</t>
  </si>
  <si>
    <t>53D42363170745885642436B323E2052CFF3F51710BC835D8A530E7564001</t>
  </si>
  <si>
    <t>생석회모르타르(1:3)    M3  문화재 7-4   ( 호표 19 )</t>
  </si>
  <si>
    <t>문화재 7-4</t>
  </si>
  <si>
    <t>53D423631707458950CB0380AA962154F0B3691718776B52A603D3B0B6012C121EE0</t>
  </si>
  <si>
    <t>시멘트</t>
  </si>
  <si>
    <t>특수시멘트, 백색시멘트</t>
  </si>
  <si>
    <t>자재 16</t>
  </si>
  <si>
    <t>54F0B36117DA212D5C23733E8B1F147431B0C2</t>
  </si>
  <si>
    <t>53D423631707458950CB0380AA962154F0B36117DA212D5C23733E8B1F147431B0C2</t>
  </si>
  <si>
    <t>모래</t>
  </si>
  <si>
    <t>모래, 서울, 세척사, 도착도</t>
  </si>
  <si>
    <t>자재 8</t>
  </si>
  <si>
    <t>54D5C3FC17126DFC5A91C3CD120CB85832B216</t>
  </si>
  <si>
    <t>53D423631707458950CB0380AA962154D5C3FC17126DFC5A91C3CD120CB85832B216</t>
  </si>
  <si>
    <t>한식미장공조공</t>
  </si>
  <si>
    <t>노임 9</t>
  </si>
  <si>
    <t>5307A3FF17165DC85BDAD3ACB8223F10B2506C</t>
  </si>
  <si>
    <t>53D423631707458950CB0380AA96215307A3FF17165DC85BDAD3ACB8223F10B2506C</t>
  </si>
  <si>
    <t>53D423631707458950CB0380AA96215307A3FF17165DC85BDAF3590F86C42273C747</t>
  </si>
  <si>
    <t>53D423631707458950CB0380AA962152CFF3F51710BC835D8A530E7564001</t>
  </si>
  <si>
    <t>굴삭기(무한궤도)  0.2㎥  HR  토목 9-2.3(0201)   ( 호표 20 )</t>
  </si>
  <si>
    <t>자재 1</t>
  </si>
  <si>
    <t>54CB732117ED2B075C07139012CF419FA979AB</t>
  </si>
  <si>
    <t>54CB732117ED2B075C07139012CF419FA979AB4954CB732117ED2B075C07139012CF419FA979AB</t>
  </si>
  <si>
    <t>54CB732117ED2B075C07139012CF419FA979AB4954D583031799FA0B5A9AE3EFAE16DD1902D5C8</t>
  </si>
  <si>
    <t>주연료비의 21%</t>
  </si>
  <si>
    <t>54CB732117ED2B075C07139012CF419FA979AB4952CFF3F51710BC835D8A530E7564001</t>
  </si>
  <si>
    <t>54CB732117ED2B075C07139012CF419FA979AB495307A3FF17165DC85BDAF3590F86C42273C3E2</t>
  </si>
  <si>
    <t>진동롤러(핸드가이드식)  0.7ton  HR  토목 9-2,3(1305)   ( 호표 21 )</t>
  </si>
  <si>
    <t>토목 9-2,3(1305)</t>
  </si>
  <si>
    <t>자재 4</t>
  </si>
  <si>
    <t>54CB732117ED2A7C593A43A35A9EFDCE4D06B7</t>
  </si>
  <si>
    <t>54CB732117ED2A7C593A43A35A9EFDCE4D06B7B654CB732117ED2A7C593A43A35A9EFDCE4D06B7</t>
  </si>
  <si>
    <t>54CB732117ED2A7C593A43A35A9EFDCE4D06B7B654D583031799FA0B5A9AE3EFAE16DD1902D5C8</t>
  </si>
  <si>
    <t>주연료비의 13%</t>
  </si>
  <si>
    <t>54CB732117ED2A7C593A43A35A9EFDCE4D06B7B652CFF3F51710BC835D8A530E7564001</t>
  </si>
  <si>
    <t>54CB732117ED2A7C593A43A35A9EFDCE4D06B7B65307A3FF17165DC85BDAF3590F86C42273C2C3</t>
  </si>
  <si>
    <t>굴삭기(무한궤도)  0.7㎥  HR  토목 9-2.3(0201)   ( 호표 22 )</t>
  </si>
  <si>
    <t>자재 3</t>
  </si>
  <si>
    <t>54CB732117ED2B075C07139012CADF7C343260</t>
  </si>
  <si>
    <t>54CB732117ED2B075C07139012CADF7C3432600C54CB732117ED2B075C07139012CADF7C343260</t>
  </si>
  <si>
    <t>54CB732117ED2B075C07139012CADF7C3432600C54D583031799FA0B5A9AE3EFAE16DD1902D5C8</t>
  </si>
  <si>
    <t>54CB732117ED2B075C07139012CADF7C3432600C52CFF3F51710BC835D8A530E7564001</t>
  </si>
  <si>
    <t>54CB732117ED2B075C07139012CADF7C3432600C5307A3FF17165DC85BDAF3590F86C42273C3E2</t>
  </si>
  <si>
    <t>콘크리트 기계비빔 타설  무근구조물  M3  건축 6-1-1.2   ( 호표 23 )</t>
  </si>
  <si>
    <t>건축 6-1-1.2</t>
  </si>
  <si>
    <t>콘크리트공</t>
  </si>
  <si>
    <t>노임 4</t>
  </si>
  <si>
    <t>5307A3FF17165DC85BDAF3590F86C42273C6BD</t>
  </si>
  <si>
    <t>53D453AC177A9008598D838B5291455307A3FF17165DC85BDAF3590F86C42273C6BD</t>
  </si>
  <si>
    <t>53D453AC177A9008598D838B5291455307A3FF17165DC85BDAF3590F86C42273C747</t>
  </si>
  <si>
    <t>배합설계 재료  골재 25mm, 배합종류 (B)  M3  토목 6-1-1.1   ( 호표 24 )</t>
  </si>
  <si>
    <t>토목 6-1-1.1</t>
  </si>
  <si>
    <t>시멘트, 분공장도</t>
  </si>
  <si>
    <t>자재 15</t>
  </si>
  <si>
    <t>54F0B36117DA212D5C23733E8B1F14720F62FD</t>
  </si>
  <si>
    <t>53D453AC177A900A5490931B569F6B54F0B36117DA212D5C23733E8B1F14720F62FD</t>
  </si>
  <si>
    <t>53D453AC177A900A5490931B569F6B54D5C3FC17126DFD5B1173A478CAE8B24CF29B</t>
  </si>
  <si>
    <t>53D453AC177A900A5490931B569F6B54D5C3FC17126DFC5A91C3CD120CB85832B216</t>
  </si>
  <si>
    <t>합판거푸집 - 인력투입  간단, 수직고 7m까지  M2  건축 6-3-1   ( 호표 25 )</t>
  </si>
  <si>
    <t>건축 6-3-1</t>
  </si>
  <si>
    <t>53D453AB1752E0DD5324830B835DB35307A3FF17165DC85BDAF3590F86C42273C742</t>
  </si>
  <si>
    <t>53D453AB1752E0DD5324830B835DB35307A3FF17165DC85BDAF3590F86C42273C747</t>
  </si>
  <si>
    <t>인력품의 1%</t>
  </si>
  <si>
    <t>53D453AB1752E0DD5324830B835DB352CFF3F51710BC835D8A530E7564001</t>
  </si>
  <si>
    <t>합판거푸집 설치 및 해체  간단 6회, 수직고 7m까지  M2  건축 6-3-1   ( 호표 26 )</t>
  </si>
  <si>
    <t>합판거푸집 - 자재비</t>
  </si>
  <si>
    <t>6회</t>
  </si>
  <si>
    <t>호표 27</t>
  </si>
  <si>
    <t>53D453AB1752E0DD5324830B835CAD</t>
  </si>
  <si>
    <t>53D453AB1752E0DD5336E30E7ACCD653D453AB1752E0DD5324830B835CAD</t>
  </si>
  <si>
    <t>53D453AB1752E0DD5336E30E7ACCD653D453AB1752E0DD5324830B835DB3</t>
  </si>
  <si>
    <t>합판거푸집 - 자재비  6회  M2  건축 6-3-1   ( 호표 27 )</t>
  </si>
  <si>
    <t>내수합판</t>
  </si>
  <si>
    <t>내수합판, 1급, 12*1220*2440mm</t>
  </si>
  <si>
    <t>54D5C3FC171144235E6E737B7BE457875307F2</t>
  </si>
  <si>
    <t>53D453AB1752E0DD5324830B835CAD54D5C3FC171144235E6E737B7BE457875307F2</t>
  </si>
  <si>
    <t>53D453AB1752E0DD5324830B835CAD54F0B36117DBC5995D00830138BEF0C2C92D2A</t>
  </si>
  <si>
    <t>적용비율</t>
  </si>
  <si>
    <t>주재료비의 32.7%</t>
  </si>
  <si>
    <t>53D453AB1752E0DD5324830B835CAD52CFF3F51710BC835D8A530E7560005</t>
  </si>
  <si>
    <t>소모자재(박리재 등)</t>
  </si>
  <si>
    <t>주재료비의 11%</t>
  </si>
  <si>
    <t>53D453AB1752E0DD5324830B835CAD52CFF3F51710BC835D8A530E7566003</t>
  </si>
  <si>
    <t>비탈면 보호공/합성수지 법면보호블록  인력, 비탈경사 1:1.5미만  10M2  공통 3-7-2   ( 호표 28 )</t>
  </si>
  <si>
    <t>공통 3-7-2</t>
  </si>
  <si>
    <t>특별인부</t>
  </si>
  <si>
    <t>노임 2</t>
  </si>
  <si>
    <t>5307A3FF17165DC85BDAF3590F86C42273C746</t>
  </si>
  <si>
    <t>53F8B3CD1774CCDC55F1137A982A0F5307A3FF17165DC85BDAF3590F86C42273C746</t>
  </si>
  <si>
    <t>53F8B3CD1774CCDC55F1137A982A0F5307A3FF17165DC85BDAF3590F86C42273C747</t>
  </si>
  <si>
    <t>중 기 단 가 목 록</t>
  </si>
  <si>
    <t>비    고</t>
  </si>
  <si>
    <t>START</t>
  </si>
  <si>
    <t>중 기 단 가 산 출 서</t>
  </si>
  <si>
    <t>산    출    내    역</t>
  </si>
  <si>
    <t>코드</t>
  </si>
  <si>
    <t>품명</t>
  </si>
  <si>
    <t>규격</t>
  </si>
  <si>
    <t xml:space="preserve">흙 깍기/토사  보통, 굴삭기 0.4m3  M3  토목 8-5  ( 산근 1 ) </t>
  </si>
  <si>
    <t>C</t>
  </si>
  <si>
    <t xml:space="preserve"> 굴삭기(무한궤도) 0.4㎥M3  </t>
  </si>
  <si>
    <t>C!</t>
  </si>
  <si>
    <t>'굴삭기(무한궤도) 0.4㎥M3 '</t>
  </si>
  <si>
    <t xml:space="preserve"> </t>
  </si>
  <si>
    <t xml:space="preserve">Q1  바켓용량(M3)  =0.40   </t>
  </si>
  <si>
    <t>q1 '바켓용량(M3)' =0.40</t>
  </si>
  <si>
    <t xml:space="preserve">K   바켓계수(양호1.1,보통0.90,불량0.70,파쇄암0.55) = 0.90   </t>
  </si>
  <si>
    <t>k  '바켓계수(양호1.1,보통0.90,불량0.70,파쇄암0.55)'= 0.90</t>
  </si>
  <si>
    <t xml:space="preserve">F   토량환산계수(1/L) = 1/1.25= 0.8 </t>
  </si>
  <si>
    <t>f  '토량환산계수(1/L)'= 1/1.25=?</t>
  </si>
  <si>
    <t xml:space="preserve">E   작업효율사질토(양호0.85,보통0.70,불량0.55) = 0.70   </t>
  </si>
  <si>
    <t>E  '작업효율사질토(양호0.85,보통0.70,불량0.55)'= 0.70</t>
  </si>
  <si>
    <t xml:space="preserve">CM  1회 싸이클시간(90˚SEC) =15   </t>
  </si>
  <si>
    <t>Cm '1회 싸이클시간(90˚SEC)'=15</t>
  </si>
  <si>
    <t xml:space="preserve">Q   시간당 작업량 (M3/HR) = 3600*Q1*K*F*E/CM= 48.384 </t>
  </si>
  <si>
    <t>Q  '시간당 작업량 (M3/Hr)'= 3600*q1*k*f*E/Cm=?</t>
  </si>
  <si>
    <t xml:space="preserve"> 재료비:  13231 / 48.384 = 273.4 </t>
  </si>
  <si>
    <t>'재료비:' ~00000201004000000.M~ / {Q} =?MA+</t>
  </si>
  <si>
    <t xml:space="preserve"> 노무비:  38972 / 48.384 = 805.4 </t>
  </si>
  <si>
    <t>'노무비:' ~00000201004000000.L~ / {Q} =?LA+</t>
  </si>
  <si>
    <t xml:space="preserve"> 경  비:  13617 / 48.384 = 281.4 </t>
  </si>
  <si>
    <t>'경  비:' ~00000201004000000.E~ / {Q} =?EQ+</t>
  </si>
  <si>
    <t xml:space="preserve">  소  계    </t>
  </si>
  <si>
    <t>&gt;'소  계'</t>
  </si>
  <si>
    <t xml:space="preserve">  총  계</t>
  </si>
  <si>
    <t xml:space="preserve">성토다짐  보통, 굴삭기 0.4m3  M3  토목 8-5  ( 산근 2 ) </t>
  </si>
  <si>
    <t xml:space="preserve"> 굴삭기(무한궤도)0.4㎥ M3 </t>
  </si>
  <si>
    <t>'굴삭기(무한궤도)0.4㎥ M3'</t>
  </si>
  <si>
    <t xml:space="preserve">Q1  바켓용량(M3) = 0.4   </t>
  </si>
  <si>
    <t>q1 '바켓용량(M3)'= 0.4</t>
  </si>
  <si>
    <t xml:space="preserve">K   바켓계수(용이1.1) = 1.1   </t>
  </si>
  <si>
    <t>k  '바켓계수(용이1.1)'= 1.1</t>
  </si>
  <si>
    <t xml:space="preserve">F   토량환산계수(C/L) = 0.875/1.25= 0.7 </t>
  </si>
  <si>
    <t>f  '토량환산계수(C/L)'= 0.875/1.25=?</t>
  </si>
  <si>
    <t xml:space="preserve">E   작업효율(양호0.9,보통0.75,불량0.6) = 0.75   </t>
  </si>
  <si>
    <t>E  '작업효율(양호0.9,보통0.75,불량0.6)'= 0.75</t>
  </si>
  <si>
    <t>Cm '1회 싸이클시간(90˚sec)'=15</t>
  </si>
  <si>
    <t xml:space="preserve">Q   시간당 작업량 (M3/HR) = 3600*Q1*K*F*E/CM= 55.44 </t>
  </si>
  <si>
    <t xml:space="preserve"> 재료비:  13231 / 55.44 = 238.6 </t>
  </si>
  <si>
    <t xml:space="preserve"> 노무비:  38972 / 55.44 = 702.9 </t>
  </si>
  <si>
    <t xml:space="preserve"> 경  비:  13617 / 55.44 = 245.6 </t>
  </si>
  <si>
    <t xml:space="preserve">터파기/토사  보통, 굴삭기 0.4m3 80%, 인력20%  M3  토목 8-5  ( 산근 3 ) </t>
  </si>
  <si>
    <t xml:space="preserve"> 굴삭기(무한궤도),0.4㎥80%+인력20% M3  </t>
  </si>
  <si>
    <t>'굴삭기(무한궤도),0.4㎥80%+인력20% M3 '</t>
  </si>
  <si>
    <t xml:space="preserve">E1  터파기에 대하여 -0.05 =0.05    </t>
  </si>
  <si>
    <t xml:space="preserve">E1 '터파기에 대하여 -0.05'=0.05 </t>
  </si>
  <si>
    <t xml:space="preserve">E   작업효율사질토(양호0.85,보통0.70,불량0.55) = 0.70-E1= 0.65 </t>
  </si>
  <si>
    <t>E  '작업효율사질토(양호0.85,보통0.70,불량0.55)'= 0.70-E1=?</t>
  </si>
  <si>
    <t xml:space="preserve">CM  1회 싸이클시간(135˚SEC) =18   </t>
  </si>
  <si>
    <t>Cm '1회 싸이클시간(135˚SEC)'=18</t>
  </si>
  <si>
    <t xml:space="preserve">Q   시간당 작업량 (M3/HR) = 3600*Q1*K*F*E/CM/0.8= 46.8 </t>
  </si>
  <si>
    <t>Q  '시간당 작업량 (M3/Hr)'= 3600*q1*k*f*E/Cm/0.8=?</t>
  </si>
  <si>
    <t xml:space="preserve"> 재료비:  13231 / 46.8 = 282.7 </t>
  </si>
  <si>
    <t xml:space="preserve"> 노무비:  38972 / 46.8 = 832.7 </t>
  </si>
  <si>
    <t xml:space="preserve"> 경  비:  13617 / 46.8 = 290.9 </t>
  </si>
  <si>
    <t xml:space="preserve"> 인력터파기,0-1m,보통인부0.2인*20% </t>
  </si>
  <si>
    <t>'인력터파기,0-1m,보통인부0.2인*20%'</t>
  </si>
  <si>
    <t xml:space="preserve">Q   시간당 작업량 (M3/HR) = 1/8/0.2/0.2= 3.125 </t>
  </si>
  <si>
    <t>Q  '시간당 작업량 (M3/Hr)'= 1/8/0.2/0.2=?</t>
  </si>
  <si>
    <t xml:space="preserve"> 보통인부   1인/8HR*작업시간</t>
  </si>
  <si>
    <t>'보통인부   1인/8HR*작업시간</t>
  </si>
  <si>
    <t xml:space="preserve"> 노무비:  125427*1/8/3.125  = 5017 </t>
  </si>
  <si>
    <t>'노무비:' ~L001010101000002.L~*1/8/{Q}  =?LA+</t>
  </si>
  <si>
    <t xml:space="preserve">되메우기/토사, 두께 10cm  보통, 굴삭기 0.4m3+플레이트콤팩터 1.5ton+인력 20%  M3  토목 8-5+12  ( 산근 4 ) </t>
  </si>
  <si>
    <t xml:space="preserve"> 1.굴삭기 (무한궤도)0.4㎥M3  </t>
  </si>
  <si>
    <t>'1.굴삭기 (무한궤도)0.4㎥M3 '</t>
  </si>
  <si>
    <t xml:space="preserve">k   바켓계수 = 1.1   </t>
  </si>
  <si>
    <t>k  '바켓계수'= 1.1</t>
  </si>
  <si>
    <t xml:space="preserve">L1  흐트러진상태  =1.25   </t>
  </si>
  <si>
    <t>L1 '흐트러진상태' =1.25</t>
  </si>
  <si>
    <t xml:space="preserve">C   다져진상태 =0.875   </t>
  </si>
  <si>
    <t>C  '다져진상태'=0.875</t>
  </si>
  <si>
    <t xml:space="preserve">F   토량환산계(C/L) =C/L1= 0.7 </t>
  </si>
  <si>
    <t>f  '토량환산계(C/L)'=C/L1=?</t>
  </si>
  <si>
    <t xml:space="preserve">Q   시간당 작업량 (M3/HR) = 3600*Q1*K*F*E/CM/0.8= 69.3 </t>
  </si>
  <si>
    <t xml:space="preserve"> 재료비:  13231 / 69.3 = 190.9 </t>
  </si>
  <si>
    <t xml:space="preserve"> 노무비:  38972 / 69.3 = 562.3 </t>
  </si>
  <si>
    <t xml:space="preserve"> 경  비:  13617 / 69.3 = 196.4 </t>
  </si>
  <si>
    <t xml:space="preserve"> 2.(인력되메우기 0.1+인력흙다짐 0.14)0.24인*20% </t>
  </si>
  <si>
    <t>'2.(인력되메우기 0.1+인력흙다짐 0.14)0.24인*20%'</t>
  </si>
  <si>
    <t xml:space="preserve">Q   시간당 작업량 (M3/HR) = 1/8/0.24/0.2= 2.604 </t>
  </si>
  <si>
    <t>Q  '시간당 작업량 (M3/Hr)'= 1/8/0.24/0.2=?</t>
  </si>
  <si>
    <t xml:space="preserve"> 노무비:  125427*1/8/2.604  = 6020.8 </t>
  </si>
  <si>
    <t xml:space="preserve"> 3.플레이트콤팩터,1.5톤 </t>
  </si>
  <si>
    <t>'3.플레이트콤팩터,1.5톤'</t>
  </si>
  <si>
    <t xml:space="preserve">V   다짐속도(KM/HR)  =1   </t>
  </si>
  <si>
    <t>V  '다짐속도(KM/HR)' =1</t>
  </si>
  <si>
    <t xml:space="preserve">W   유효 다짐 폭(M)  =0.45   </t>
  </si>
  <si>
    <t>W  '유효 다짐 폭(M)' =0.45</t>
  </si>
  <si>
    <t xml:space="preserve">D   다짐두께(M)  =0.1   </t>
  </si>
  <si>
    <t>D  '다짐두께(M)' =0.1</t>
  </si>
  <si>
    <t xml:space="preserve">E   작업효율(양호0.8,보통0.6,불량0.4) = 0.6   </t>
  </si>
  <si>
    <t>E  '작업효율(양호0.8,보통0.6,불량0.4)'= 0.6</t>
  </si>
  <si>
    <t xml:space="preserve">F   토량환산계(L1/L1) =L1/L1= 1 </t>
  </si>
  <si>
    <t>f  '토량환산계(L1/L1)'=L1/L1=?</t>
  </si>
  <si>
    <t xml:space="preserve">N   소요 다짐회수  =3   </t>
  </si>
  <si>
    <t>N  '소요 다짐회수' =3</t>
  </si>
  <si>
    <t xml:space="preserve">Q   시간당 작업량(M3/HR)  =1000*V*W*D*E*F/N/0.8= 11.25 </t>
  </si>
  <si>
    <t>Q  '시간당 작업량(M3/HR)' =1000*V*W*D*E*f/N/0.8=?</t>
  </si>
  <si>
    <t xml:space="preserve"> 재료비:  1485 / 11.25 = 132 </t>
  </si>
  <si>
    <t>'재료비:' ~00001730001500000.M~ / {Q} =?MA+</t>
  </si>
  <si>
    <t xml:space="preserve"> 노무비:  25683 / 11.25 = 2282.9 </t>
  </si>
  <si>
    <t>'노무비:' ~00001730001500000.L~ / {Q} =?LA+</t>
  </si>
  <si>
    <t xml:space="preserve"> 경  비:  513 / 11.25 = 45.6 </t>
  </si>
  <si>
    <t>'경  비:' ~00001730001500000.E~ / {Q} =?EQ+</t>
  </si>
  <si>
    <t xml:space="preserve">   합 계    </t>
  </si>
  <si>
    <t>&gt;&gt;'합 계'</t>
  </si>
  <si>
    <t xml:space="preserve">현장내 잔토처리/토사  보통, 굴삭기 0.4m3+인력 20%  M3  토목 8-5  ( 산근 5 ) </t>
  </si>
  <si>
    <t xml:space="preserve"> 2.인력잔토처리,0.2인*20% </t>
  </si>
  <si>
    <t>'2.인력잔토처리,0.2인*20%'</t>
  </si>
  <si>
    <t xml:space="preserve">10.5톤 카고  L=20km 이하  TON    ( 산근 6 ) </t>
  </si>
  <si>
    <t>1)운반비 (구역화물 10.5T)</t>
  </si>
  <si>
    <t xml:space="preserve">2)운반거리 : 20km 이하 </t>
  </si>
  <si>
    <t xml:space="preserve"> ZA000000002 - 카고트럭(10.5TON, 20K이하/톤) </t>
  </si>
  <si>
    <t>'ZA000000002 - 카고트럭(10.5ton, 20k이하/톤)'</t>
  </si>
  <si>
    <t xml:space="preserve"> 운반비  RND(111240 / 1.1 / 10.5 ,0) = 9631 </t>
  </si>
  <si>
    <t>'운반비' RND(~ZA000000002.E~ / 1.1 / 10.5 ,0) =?EQ+</t>
  </si>
  <si>
    <t xml:space="preserve"> ZA000000013 - 하차비(/톤) </t>
  </si>
  <si>
    <t>'ZA000000013 - 하차비(/톤)'</t>
  </si>
  <si>
    <t xml:space="preserve"> 하차비  RND(4734,0) = 4734 </t>
  </si>
  <si>
    <t>'하차비' RND(~ZA000000013.E~,0) =?EQ+</t>
  </si>
  <si>
    <t xml:space="preserve">   합  계     </t>
  </si>
  <si>
    <t xml:space="preserve">&gt;&gt;'합  계' </t>
  </si>
  <si>
    <t xml:space="preserve">인력운반  인력 100m  TON  토목 9-3  ( 산근 7 ) </t>
  </si>
  <si>
    <t xml:space="preserve"> 인력소운반지게(TON/HR)TON당 </t>
  </si>
  <si>
    <t>'인력소운반지게(TON/HR)TON당'</t>
  </si>
  <si>
    <t xml:space="preserve"> T1  1일 실작업시간(480분-30분))  =450   </t>
  </si>
  <si>
    <t xml:space="preserve"> T1 '1일 실작업시간(480분-30분))' =450</t>
  </si>
  <si>
    <t xml:space="preserve"> Q1  1회 적재량(TON)  =0.025   </t>
  </si>
  <si>
    <t xml:space="preserve"> q1 '1회 적재량(TON)' =0.025</t>
  </si>
  <si>
    <t xml:space="preserve"> L   운반거리(M)  = 100+5*6= 130 </t>
  </si>
  <si>
    <t xml:space="preserve"> L  '운반거리(M)' = 100+5*6=?</t>
  </si>
  <si>
    <t xml:space="preserve"> V   운반속도 (M/HR) =1500   </t>
  </si>
  <si>
    <t xml:space="preserve"> V  '운반속도 (M/HR)'=1500</t>
  </si>
  <si>
    <t xml:space="preserve"> T2  적재적하시간(MIN)  =10   </t>
  </si>
  <si>
    <t xml:space="preserve"> t2 '적재적하시간(MIN)' =10</t>
  </si>
  <si>
    <t xml:space="preserve"> N   1일 운반횟수 =(V*T1)/((120*L)+(V*T2))= 22.06 </t>
  </si>
  <si>
    <t xml:space="preserve"> N  '1일 운반횟수'=(V*T1)/((120*L)+(V*T2))=?</t>
  </si>
  <si>
    <t xml:space="preserve"> Q   시간당 작업(KG/HR)  =N*Q1= 0.552 </t>
  </si>
  <si>
    <t xml:space="preserve"> Q  '시간당 작업(KG/HR)' =N*q1=?</t>
  </si>
  <si>
    <t xml:space="preserve">  노무비:  125427 / 0.552 * 1.2 = 272667.3 </t>
  </si>
  <si>
    <t xml:space="preserve"> '노무비:' ~L001010101000002.L~ / {Q} * 1.2 =?LA+</t>
  </si>
  <si>
    <t xml:space="preserve">   </t>
  </si>
  <si>
    <t>단 가 대 비 표</t>
  </si>
  <si>
    <t>조달청가격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</si>
  <si>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</si>
  <si>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</si>
  <si>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</si>
  <si>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</si>
  <si>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</si>
  <si>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</si>
  <si>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</si>
  <si>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</si>
  <si>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</si>
  <si>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천원</t>
  </si>
  <si>
    <t>512</t>
  </si>
  <si>
    <t>원가심사</t>
  </si>
  <si>
    <t>92</t>
  </si>
  <si>
    <t>61</t>
  </si>
  <si>
    <t>621</t>
  </si>
  <si>
    <t>417</t>
  </si>
  <si>
    <t>자재 9</t>
  </si>
  <si>
    <t>1435</t>
  </si>
  <si>
    <t>1237</t>
  </si>
  <si>
    <t>124</t>
  </si>
  <si>
    <t>73</t>
  </si>
  <si>
    <t>93</t>
  </si>
  <si>
    <t>62</t>
  </si>
  <si>
    <t>104</t>
  </si>
  <si>
    <t>78</t>
  </si>
  <si>
    <t>88</t>
  </si>
  <si>
    <t>361</t>
  </si>
  <si>
    <t>248</t>
  </si>
  <si>
    <t>133</t>
  </si>
  <si>
    <t>공장상차도</t>
  </si>
  <si>
    <t>696</t>
  </si>
  <si>
    <t>517</t>
  </si>
  <si>
    <t>자재 20</t>
  </si>
  <si>
    <t>자재 21</t>
  </si>
  <si>
    <t>자재 22</t>
  </si>
  <si>
    <t>자재 23</t>
  </si>
  <si>
    <t>자재 24</t>
  </si>
  <si>
    <t>자재 25</t>
  </si>
  <si>
    <t>자재 26</t>
  </si>
  <si>
    <t>자재 27</t>
  </si>
  <si>
    <t>자재 28</t>
  </si>
  <si>
    <t>자재 29</t>
  </si>
  <si>
    <t>자재 30</t>
  </si>
  <si>
    <t>383</t>
  </si>
  <si>
    <t>74</t>
  </si>
  <si>
    <t>43</t>
  </si>
  <si>
    <t>B</t>
  </si>
  <si>
    <t>노임 5</t>
  </si>
  <si>
    <t>특별인부 단가 적용</t>
  </si>
  <si>
    <t>3017</t>
  </si>
  <si>
    <t>526073BE1736780A5AE17355B356</t>
  </si>
  <si>
    <t>카고트럭</t>
  </si>
  <si>
    <t>10.5ton, 20km미만</t>
  </si>
  <si>
    <t>차</t>
  </si>
  <si>
    <t>자재 39</t>
  </si>
  <si>
    <t>공 사 원 가 계 산 서</t>
  </si>
  <si>
    <t>공사명 : 북한산성 행궁지 정비(4차) 공사</t>
  </si>
  <si>
    <t>금액 : 오억이천팔백팔십만삼천원(￦528,803,000)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</si>
  <si>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</si>
  <si>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</si>
  <si>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</si>
  <si>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</si>
  <si>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</si>
  <si>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</si>
  <si>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</si>
  <si>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</si>
  <si>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</si>
  <si>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</si>
  <si>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</si>
  <si>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</si>
  <si>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</si>
  <si>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</si>
  <si>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</si>
  <si>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</si>
  <si>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</si>
  <si>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</si>
  <si>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</si>
  <si>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11.6%</t>
  </si>
  <si>
    <t>BS</t>
  </si>
  <si>
    <t>C2</t>
  </si>
  <si>
    <t>기   계    경   비</t>
  </si>
  <si>
    <t>C4</t>
  </si>
  <si>
    <t>산  재  보  험  료</t>
  </si>
  <si>
    <t>노무비 * 3.75%</t>
  </si>
  <si>
    <t>C5</t>
  </si>
  <si>
    <t>고  용  보  험  료</t>
  </si>
  <si>
    <t>노무비 * 0.87%</t>
  </si>
  <si>
    <t>C6</t>
  </si>
  <si>
    <t>국민  건강  보험료</t>
  </si>
  <si>
    <t>직접노무비 * 3.23%</t>
  </si>
  <si>
    <t>C7</t>
  </si>
  <si>
    <t>국민  연금  보험료</t>
  </si>
  <si>
    <t>직접노무비 * 4.5%</t>
  </si>
  <si>
    <t>CB</t>
  </si>
  <si>
    <t>노인장기요양보험료</t>
  </si>
  <si>
    <t>건강보험료 * 8.51%</t>
  </si>
  <si>
    <t>C8</t>
  </si>
  <si>
    <t>퇴직  공제  부금비</t>
  </si>
  <si>
    <t>직접노무비 * 2.3%</t>
  </si>
  <si>
    <t>CA</t>
  </si>
  <si>
    <t>산업안전보건관리비</t>
  </si>
  <si>
    <t>(재료비+직노) * 2.93%</t>
  </si>
  <si>
    <t>CG</t>
  </si>
  <si>
    <t>기   타    경   비</t>
  </si>
  <si>
    <t>(재료비+노무비) * 6.7%</t>
  </si>
  <si>
    <t>CS</t>
  </si>
  <si>
    <t>S1</t>
  </si>
  <si>
    <t xml:space="preserve">        계</t>
  </si>
  <si>
    <t>D1</t>
  </si>
  <si>
    <t>일  반  관  리  비</t>
  </si>
  <si>
    <t>계 * 6%</t>
  </si>
  <si>
    <t>D2</t>
  </si>
  <si>
    <t>이              윤</t>
  </si>
  <si>
    <t>(노무비+경비+일반관리비) * 15%</t>
  </si>
  <si>
    <t>D4</t>
  </si>
  <si>
    <t>수 리 보 고 서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</si>
  <si>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</si>
  <si>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</si>
  <si>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</si>
  <si>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</si>
  <si>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</si>
  <si>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</si>
  <si>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</si>
  <si>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</si>
  <si>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</si>
  <si>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이 Sheet는 수정하지 마십시요</t>
  </si>
  <si>
    <t>공사구분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</si>
  <si>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</si>
  <si>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</si>
  <si>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</si>
  <si>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</si>
  <si>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</si>
  <si>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</si>
  <si>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</si>
  <si>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</si>
  <si>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</si>
  <si>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</si>
  <si>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</si>
  <si>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</si>
  <si>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</si>
  <si>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</si>
  <si>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</si>
  <si>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</si>
  <si>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</si>
  <si>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</si>
  <si>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</si>
  <si>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</si>
  <si>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</si>
  <si>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</si>
  <si>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</si>
  <si>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</si>
  <si>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</si>
  <si>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</si>
  <si>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</si>
  <si>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</si>
  <si>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</si>
  <si>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</si>
  <si>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</si>
  <si>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</si>
  <si>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</si>
  <si>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...</t>
  </si>
</sst>
</file>

<file path=xl/styles.xml><?xml version="1.0" encoding="utf-8"?>
<styleSheet xmlns="http://schemas.openxmlformats.org/spreadsheetml/2006/main">
  <numFmts count="7">
    <numFmt numFmtId="176" formatCode="#,###"/>
    <numFmt numFmtId="177" formatCode="#,###;\-#,###;#;"/>
    <numFmt numFmtId="178" formatCode="#,##0.00#"/>
    <numFmt numFmtId="179" formatCode="#,##0.0"/>
    <numFmt numFmtId="180" formatCode="#,##0.0;\-#,##0.0;#"/>
    <numFmt numFmtId="181" formatCode="#,##0;\-#,##0;#"/>
    <numFmt numFmtId="182" formatCode="#,##0.00#;\-#,##0.00#;#"/>
  </numFmts>
  <fonts count="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181" fontId="5" fillId="0" borderId="1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quotePrefix="1" applyFont="1" applyBorder="1" applyAlignment="1">
      <alignment vertical="center" wrapText="1"/>
    </xf>
    <xf numFmtId="0" fontId="5" fillId="0" borderId="3" xfId="0" quotePrefix="1" applyFont="1" applyBorder="1" applyAlignment="1">
      <alignment vertical="center" wrapText="1"/>
    </xf>
    <xf numFmtId="180" fontId="5" fillId="0" borderId="3" xfId="0" applyNumberFormat="1" applyFont="1" applyBorder="1" applyAlignment="1">
      <alignment vertical="center" wrapText="1"/>
    </xf>
    <xf numFmtId="181" fontId="5" fillId="0" borderId="4" xfId="0" applyNumberFormat="1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5" xfId="0" quotePrefix="1" applyFont="1" applyBorder="1" applyAlignment="1">
      <alignment vertical="center" wrapText="1"/>
    </xf>
    <xf numFmtId="181" fontId="5" fillId="0" borderId="5" xfId="0" applyNumberFormat="1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182" fontId="5" fillId="0" borderId="1" xfId="0" quotePrefix="1" applyNumberFormat="1" applyFont="1" applyBorder="1" applyAlignment="1">
      <alignment vertical="center" wrapText="1"/>
    </xf>
    <xf numFmtId="182" fontId="5" fillId="0" borderId="1" xfId="0" applyNumberFormat="1" applyFont="1" applyBorder="1" applyAlignment="1">
      <alignment vertical="center" wrapText="1"/>
    </xf>
    <xf numFmtId="182" fontId="0" fillId="0" borderId="0" xfId="0" applyNumberFormat="1" applyAlignment="1">
      <alignment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6" fillId="0" borderId="0" xfId="0" quotePrefix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8"/>
  <sheetViews>
    <sheetView tabSelected="1" view="pageBreakPreview" topLeftCell="B1" zoomScale="85" zoomScaleNormal="100" zoomScaleSheetLayoutView="85" workbookViewId="0">
      <selection activeCell="M24" sqref="M24"/>
    </sheetView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31" t="s">
        <v>803</v>
      </c>
      <c r="C1" s="31"/>
      <c r="D1" s="31"/>
      <c r="E1" s="31"/>
      <c r="F1" s="31"/>
      <c r="G1" s="31"/>
    </row>
    <row r="2" spans="1:7" ht="21.95" customHeight="1">
      <c r="B2" s="32" t="s">
        <v>804</v>
      </c>
      <c r="C2" s="32"/>
      <c r="D2" s="32"/>
      <c r="E2" s="32"/>
      <c r="F2" s="33" t="s">
        <v>805</v>
      </c>
      <c r="G2" s="33"/>
    </row>
    <row r="3" spans="1:7" ht="21.95" customHeight="1">
      <c r="B3" s="34" t="s">
        <v>806</v>
      </c>
      <c r="C3" s="34"/>
      <c r="D3" s="34"/>
      <c r="E3" s="28" t="s">
        <v>807</v>
      </c>
      <c r="F3" s="28" t="s">
        <v>808</v>
      </c>
      <c r="G3" s="28" t="s">
        <v>204</v>
      </c>
    </row>
    <row r="4" spans="1:7" ht="21.95" customHeight="1">
      <c r="A4" s="1" t="s">
        <v>813</v>
      </c>
      <c r="B4" s="35" t="s">
        <v>809</v>
      </c>
      <c r="C4" s="35" t="s">
        <v>810</v>
      </c>
      <c r="D4" s="29" t="s">
        <v>814</v>
      </c>
      <c r="E4" s="30">
        <f>TRUNC(공종별집계표!F5, 0)</f>
        <v>19949732</v>
      </c>
      <c r="F4" s="12" t="s">
        <v>52</v>
      </c>
      <c r="G4" s="12" t="s">
        <v>52</v>
      </c>
    </row>
    <row r="5" spans="1:7" ht="21.95" customHeight="1">
      <c r="A5" s="1" t="s">
        <v>815</v>
      </c>
      <c r="B5" s="35"/>
      <c r="C5" s="35"/>
      <c r="D5" s="29" t="s">
        <v>816</v>
      </c>
      <c r="E5" s="30">
        <v>0</v>
      </c>
      <c r="F5" s="12" t="s">
        <v>52</v>
      </c>
      <c r="G5" s="12" t="s">
        <v>52</v>
      </c>
    </row>
    <row r="6" spans="1:7" ht="21.95" customHeight="1">
      <c r="A6" s="1" t="s">
        <v>817</v>
      </c>
      <c r="B6" s="35"/>
      <c r="C6" s="35"/>
      <c r="D6" s="29" t="s">
        <v>818</v>
      </c>
      <c r="E6" s="30">
        <v>0</v>
      </c>
      <c r="F6" s="12" t="s">
        <v>52</v>
      </c>
      <c r="G6" s="12" t="s">
        <v>52</v>
      </c>
    </row>
    <row r="7" spans="1:7" ht="21.95" customHeight="1">
      <c r="A7" s="1" t="s">
        <v>819</v>
      </c>
      <c r="B7" s="35"/>
      <c r="C7" s="35"/>
      <c r="D7" s="29" t="s">
        <v>820</v>
      </c>
      <c r="E7" s="30">
        <f>TRUNC(E4+E5-E6, 0)</f>
        <v>19949732</v>
      </c>
      <c r="F7" s="12" t="s">
        <v>52</v>
      </c>
      <c r="G7" s="12" t="s">
        <v>52</v>
      </c>
    </row>
    <row r="8" spans="1:7" ht="21.95" customHeight="1">
      <c r="A8" s="1" t="s">
        <v>821</v>
      </c>
      <c r="B8" s="35"/>
      <c r="C8" s="35" t="s">
        <v>811</v>
      </c>
      <c r="D8" s="29" t="s">
        <v>822</v>
      </c>
      <c r="E8" s="30">
        <f>TRUNC(공종별집계표!H5, 0)</f>
        <v>129100486</v>
      </c>
      <c r="F8" s="12" t="s">
        <v>52</v>
      </c>
      <c r="G8" s="12" t="s">
        <v>52</v>
      </c>
    </row>
    <row r="9" spans="1:7" ht="21.95" customHeight="1">
      <c r="A9" s="1" t="s">
        <v>823</v>
      </c>
      <c r="B9" s="35"/>
      <c r="C9" s="35"/>
      <c r="D9" s="29" t="s">
        <v>824</v>
      </c>
      <c r="E9" s="30">
        <f>TRUNC(E8*0.116, 0)</f>
        <v>14975656</v>
      </c>
      <c r="F9" s="12" t="s">
        <v>825</v>
      </c>
      <c r="G9" s="12" t="s">
        <v>52</v>
      </c>
    </row>
    <row r="10" spans="1:7" ht="21.95" customHeight="1">
      <c r="A10" s="1" t="s">
        <v>826</v>
      </c>
      <c r="B10" s="35"/>
      <c r="C10" s="35"/>
      <c r="D10" s="29" t="s">
        <v>820</v>
      </c>
      <c r="E10" s="30">
        <f>TRUNC(E8+E9, 0)</f>
        <v>144076142</v>
      </c>
      <c r="F10" s="12" t="s">
        <v>52</v>
      </c>
      <c r="G10" s="12" t="s">
        <v>52</v>
      </c>
    </row>
    <row r="11" spans="1:7" ht="21.95" customHeight="1">
      <c r="A11" s="1" t="s">
        <v>827</v>
      </c>
      <c r="B11" s="35"/>
      <c r="C11" s="35" t="s">
        <v>812</v>
      </c>
      <c r="D11" s="29" t="s">
        <v>828</v>
      </c>
      <c r="E11" s="30">
        <f>TRUNC(공종별집계표!J5, 0)</f>
        <v>197187706</v>
      </c>
      <c r="F11" s="12" t="s">
        <v>52</v>
      </c>
      <c r="G11" s="12" t="s">
        <v>52</v>
      </c>
    </row>
    <row r="12" spans="1:7" ht="21.95" customHeight="1">
      <c r="A12" s="1" t="s">
        <v>829</v>
      </c>
      <c r="B12" s="35"/>
      <c r="C12" s="35"/>
      <c r="D12" s="29" t="s">
        <v>830</v>
      </c>
      <c r="E12" s="30">
        <f>TRUNC(E10*0.0375, 0)</f>
        <v>5402855</v>
      </c>
      <c r="F12" s="12" t="s">
        <v>831</v>
      </c>
      <c r="G12" s="12" t="s">
        <v>52</v>
      </c>
    </row>
    <row r="13" spans="1:7" ht="21.95" customHeight="1">
      <c r="A13" s="1" t="s">
        <v>832</v>
      </c>
      <c r="B13" s="35"/>
      <c r="C13" s="35"/>
      <c r="D13" s="29" t="s">
        <v>833</v>
      </c>
      <c r="E13" s="30">
        <f>TRUNC(E10*0.0087, 0)</f>
        <v>1253462</v>
      </c>
      <c r="F13" s="12" t="s">
        <v>834</v>
      </c>
      <c r="G13" s="12" t="s">
        <v>52</v>
      </c>
    </row>
    <row r="14" spans="1:7" ht="21.95" customHeight="1">
      <c r="A14" s="1" t="s">
        <v>835</v>
      </c>
      <c r="B14" s="35"/>
      <c r="C14" s="35"/>
      <c r="D14" s="29" t="s">
        <v>836</v>
      </c>
      <c r="E14" s="30">
        <f>TRUNC(E8*0.0323, 0)</f>
        <v>4169945</v>
      </c>
      <c r="F14" s="12" t="s">
        <v>837</v>
      </c>
      <c r="G14" s="12" t="s">
        <v>52</v>
      </c>
    </row>
    <row r="15" spans="1:7" ht="21.95" customHeight="1">
      <c r="A15" s="1" t="s">
        <v>838</v>
      </c>
      <c r="B15" s="35"/>
      <c r="C15" s="35"/>
      <c r="D15" s="29" t="s">
        <v>839</v>
      </c>
      <c r="E15" s="30">
        <f>TRUNC(E8*0.045, 0)</f>
        <v>5809521</v>
      </c>
      <c r="F15" s="12" t="s">
        <v>840</v>
      </c>
      <c r="G15" s="12" t="s">
        <v>52</v>
      </c>
    </row>
    <row r="16" spans="1:7" ht="21.95" customHeight="1">
      <c r="A16" s="1" t="s">
        <v>841</v>
      </c>
      <c r="B16" s="35"/>
      <c r="C16" s="35"/>
      <c r="D16" s="29" t="s">
        <v>842</v>
      </c>
      <c r="E16" s="30">
        <f>TRUNC(E14*0.0851, 0)</f>
        <v>354862</v>
      </c>
      <c r="F16" s="12" t="s">
        <v>843</v>
      </c>
      <c r="G16" s="12" t="s">
        <v>52</v>
      </c>
    </row>
    <row r="17" spans="1:7" ht="21.95" customHeight="1">
      <c r="A17" s="1" t="s">
        <v>844</v>
      </c>
      <c r="B17" s="35"/>
      <c r="C17" s="35"/>
      <c r="D17" s="29" t="s">
        <v>845</v>
      </c>
      <c r="E17" s="30">
        <f>TRUNC(E8*0.023, 0)</f>
        <v>2969311</v>
      </c>
      <c r="F17" s="12" t="s">
        <v>846</v>
      </c>
      <c r="G17" s="12" t="s">
        <v>52</v>
      </c>
    </row>
    <row r="18" spans="1:7" ht="21.95" customHeight="1">
      <c r="A18" s="1" t="s">
        <v>847</v>
      </c>
      <c r="B18" s="35"/>
      <c r="C18" s="35"/>
      <c r="D18" s="29" t="s">
        <v>848</v>
      </c>
      <c r="E18" s="30">
        <f>TRUNC((E7+E8+0)*0.0293, 0)</f>
        <v>4367171</v>
      </c>
      <c r="F18" s="12" t="s">
        <v>849</v>
      </c>
      <c r="G18" s="12" t="s">
        <v>52</v>
      </c>
    </row>
    <row r="19" spans="1:7" ht="21.95" customHeight="1">
      <c r="A19" s="1" t="s">
        <v>850</v>
      </c>
      <c r="B19" s="35"/>
      <c r="C19" s="35"/>
      <c r="D19" s="29" t="s">
        <v>851</v>
      </c>
      <c r="E19" s="30">
        <f>TRUNC((E7+E10)*0.067, 0)</f>
        <v>10989733</v>
      </c>
      <c r="F19" s="12" t="s">
        <v>852</v>
      </c>
      <c r="G19" s="12" t="s">
        <v>52</v>
      </c>
    </row>
    <row r="20" spans="1:7" ht="21.95" customHeight="1">
      <c r="A20" s="1" t="s">
        <v>853</v>
      </c>
      <c r="B20" s="35"/>
      <c r="C20" s="35"/>
      <c r="D20" s="29" t="s">
        <v>820</v>
      </c>
      <c r="E20" s="30">
        <f>TRUNC(E11+E12+E13+E14+E15+E17+E18+E16+E19, 0)</f>
        <v>232504566</v>
      </c>
      <c r="F20" s="12" t="s">
        <v>52</v>
      </c>
      <c r="G20" s="12" t="s">
        <v>52</v>
      </c>
    </row>
    <row r="21" spans="1:7" ht="21.95" customHeight="1">
      <c r="A21" s="1" t="s">
        <v>854</v>
      </c>
      <c r="B21" s="36" t="s">
        <v>855</v>
      </c>
      <c r="C21" s="36"/>
      <c r="D21" s="37"/>
      <c r="E21" s="30">
        <f>TRUNC(E7+E10+E20, 0)</f>
        <v>396530440</v>
      </c>
      <c r="F21" s="12" t="s">
        <v>52</v>
      </c>
      <c r="G21" s="12" t="s">
        <v>52</v>
      </c>
    </row>
    <row r="22" spans="1:7" ht="21.95" customHeight="1">
      <c r="A22" s="1" t="s">
        <v>856</v>
      </c>
      <c r="B22" s="36" t="s">
        <v>857</v>
      </c>
      <c r="C22" s="36"/>
      <c r="D22" s="37"/>
      <c r="E22" s="30">
        <f>TRUNC(E21*0.06, 0)</f>
        <v>23791826</v>
      </c>
      <c r="F22" s="12" t="s">
        <v>858</v>
      </c>
      <c r="G22" s="12" t="s">
        <v>52</v>
      </c>
    </row>
    <row r="23" spans="1:7" ht="21.95" customHeight="1">
      <c r="A23" s="1" t="s">
        <v>859</v>
      </c>
      <c r="B23" s="36" t="s">
        <v>860</v>
      </c>
      <c r="C23" s="36"/>
      <c r="D23" s="37"/>
      <c r="E23" s="30">
        <f>TRUNC((E10+E20+E22)*0.15-798/1.1, 0)</f>
        <v>60055154</v>
      </c>
      <c r="F23" s="12" t="s">
        <v>861</v>
      </c>
      <c r="G23" s="12" t="s">
        <v>52</v>
      </c>
    </row>
    <row r="24" spans="1:7" ht="21.95" customHeight="1">
      <c r="A24" s="1" t="s">
        <v>862</v>
      </c>
      <c r="B24" s="36" t="s">
        <v>863</v>
      </c>
      <c r="C24" s="36"/>
      <c r="D24" s="37"/>
      <c r="E24" s="30">
        <f>TRUNC(공종별집계표!T10, 0)</f>
        <v>352580</v>
      </c>
      <c r="F24" s="12" t="s">
        <v>52</v>
      </c>
      <c r="G24" s="12" t="s">
        <v>52</v>
      </c>
    </row>
    <row r="25" spans="1:7" ht="21.95" customHeight="1">
      <c r="A25" s="1" t="s">
        <v>864</v>
      </c>
      <c r="B25" s="36" t="s">
        <v>865</v>
      </c>
      <c r="C25" s="36"/>
      <c r="D25" s="37"/>
      <c r="E25" s="30">
        <f>TRUNC(E21+E22+E23+E24, 0)</f>
        <v>480730000</v>
      </c>
      <c r="F25" s="12" t="s">
        <v>52</v>
      </c>
      <c r="G25" s="12" t="s">
        <v>52</v>
      </c>
    </row>
    <row r="26" spans="1:7" ht="21.95" customHeight="1">
      <c r="A26" s="1" t="s">
        <v>866</v>
      </c>
      <c r="B26" s="36" t="s">
        <v>867</v>
      </c>
      <c r="C26" s="36"/>
      <c r="D26" s="37"/>
      <c r="E26" s="30">
        <f>TRUNC(E25*0.1, 0)</f>
        <v>48073000</v>
      </c>
      <c r="F26" s="12" t="s">
        <v>868</v>
      </c>
      <c r="G26" s="12" t="s">
        <v>52</v>
      </c>
    </row>
    <row r="27" spans="1:7" ht="21.95" customHeight="1">
      <c r="A27" s="1" t="s">
        <v>869</v>
      </c>
      <c r="B27" s="36" t="s">
        <v>870</v>
      </c>
      <c r="C27" s="36"/>
      <c r="D27" s="37"/>
      <c r="E27" s="30">
        <f>TRUNC(E25+E26, 0)</f>
        <v>528803000</v>
      </c>
      <c r="F27" s="12" t="s">
        <v>52</v>
      </c>
      <c r="G27" s="12" t="s">
        <v>52</v>
      </c>
    </row>
    <row r="28" spans="1:7" ht="21.95" customHeight="1">
      <c r="A28" s="1" t="s">
        <v>871</v>
      </c>
      <c r="B28" s="36" t="s">
        <v>872</v>
      </c>
      <c r="C28" s="36"/>
      <c r="D28" s="37"/>
      <c r="E28" s="30">
        <f>TRUNC(E27+0, 0)</f>
        <v>528803000</v>
      </c>
      <c r="F28" s="12" t="s">
        <v>52</v>
      </c>
      <c r="G28" s="12" t="s">
        <v>52</v>
      </c>
    </row>
  </sheetData>
  <mergeCells count="16">
    <mergeCell ref="B27:D27"/>
    <mergeCell ref="B28:D28"/>
    <mergeCell ref="B21:D21"/>
    <mergeCell ref="B22:D22"/>
    <mergeCell ref="B23:D23"/>
    <mergeCell ref="B24:D24"/>
    <mergeCell ref="B25:D25"/>
    <mergeCell ref="B26:D26"/>
    <mergeCell ref="B1:G1"/>
    <mergeCell ref="B2:E2"/>
    <mergeCell ref="F2:G2"/>
    <mergeCell ref="B3:D3"/>
    <mergeCell ref="B4:B20"/>
    <mergeCell ref="C4:C7"/>
    <mergeCell ref="C8:C10"/>
    <mergeCell ref="C11:C20"/>
  </mergeCells>
  <phoneticPr fontId="3" type="noConversion"/>
  <pageMargins left="0.78740157480314954" right="0" top="0.39370078740157477" bottom="0.39370078740157477" header="0" footer="0"/>
  <pageSetup paperSize="9" scale="79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7"/>
  <sheetViews>
    <sheetView view="pageBreakPreview" topLeftCell="A5" zoomScale="85" zoomScaleNormal="100" zoomScaleSheetLayoutView="85" workbookViewId="0">
      <selection activeCell="M24" sqref="M24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20" ht="30" customHeight="1">
      <c r="A2" s="39" t="s">
        <v>1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</row>
    <row r="3" spans="1:20" ht="30" customHeight="1">
      <c r="A3" s="40" t="s">
        <v>2</v>
      </c>
      <c r="B3" s="40" t="s">
        <v>3</v>
      </c>
      <c r="C3" s="40" t="s">
        <v>4</v>
      </c>
      <c r="D3" s="40" t="s">
        <v>5</v>
      </c>
      <c r="E3" s="40" t="s">
        <v>6</v>
      </c>
      <c r="F3" s="40"/>
      <c r="G3" s="40" t="s">
        <v>9</v>
      </c>
      <c r="H3" s="40"/>
      <c r="I3" s="40" t="s">
        <v>10</v>
      </c>
      <c r="J3" s="40"/>
      <c r="K3" s="40" t="s">
        <v>11</v>
      </c>
      <c r="L3" s="40"/>
      <c r="M3" s="40" t="s">
        <v>12</v>
      </c>
      <c r="N3" s="42" t="s">
        <v>13</v>
      </c>
      <c r="O3" s="42" t="s">
        <v>14</v>
      </c>
      <c r="P3" s="42" t="s">
        <v>15</v>
      </c>
      <c r="Q3" s="42" t="s">
        <v>16</v>
      </c>
      <c r="R3" s="42" t="s">
        <v>17</v>
      </c>
      <c r="S3" s="42" t="s">
        <v>18</v>
      </c>
      <c r="T3" s="42" t="s">
        <v>19</v>
      </c>
    </row>
    <row r="4" spans="1:20" ht="30" customHeight="1">
      <c r="A4" s="41"/>
      <c r="B4" s="41"/>
      <c r="C4" s="41"/>
      <c r="D4" s="41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41"/>
      <c r="N4" s="42"/>
      <c r="O4" s="42"/>
      <c r="P4" s="42"/>
      <c r="Q4" s="42"/>
      <c r="R4" s="42"/>
      <c r="S4" s="42"/>
      <c r="T4" s="42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F6+F7+F8+F9</f>
        <v>19949732</v>
      </c>
      <c r="F5" s="10">
        <f t="shared" ref="F5:F10" si="0">E5*D5</f>
        <v>19949732</v>
      </c>
      <c r="G5" s="10">
        <f>H6+H7+H8+H9</f>
        <v>129100486</v>
      </c>
      <c r="H5" s="10">
        <f t="shared" ref="H5:H10" si="1">G5*D5</f>
        <v>129100486</v>
      </c>
      <c r="I5" s="10">
        <f>J6+J7+J8+J9</f>
        <v>197187706</v>
      </c>
      <c r="J5" s="10">
        <f t="shared" ref="J5:J10" si="2">I5*D5</f>
        <v>197187706</v>
      </c>
      <c r="K5" s="10">
        <f t="shared" ref="K5:L10" si="3">E5+G5+I5</f>
        <v>346237924</v>
      </c>
      <c r="L5" s="10">
        <f t="shared" si="3"/>
        <v>346237924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공종별내역서!F27</f>
        <v>18783</v>
      </c>
      <c r="F6" s="10">
        <f t="shared" si="0"/>
        <v>18783</v>
      </c>
      <c r="G6" s="10">
        <f>공종별내역서!H27</f>
        <v>120830</v>
      </c>
      <c r="H6" s="10">
        <f t="shared" si="1"/>
        <v>120830</v>
      </c>
      <c r="I6" s="10">
        <f>공종별내역서!J27</f>
        <v>1342880</v>
      </c>
      <c r="J6" s="10">
        <f t="shared" si="2"/>
        <v>1342880</v>
      </c>
      <c r="K6" s="10">
        <f t="shared" si="3"/>
        <v>1482493</v>
      </c>
      <c r="L6" s="10">
        <f t="shared" si="3"/>
        <v>1482493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>
      <c r="A7" s="8" t="s">
        <v>71</v>
      </c>
      <c r="B7" s="8" t="s">
        <v>52</v>
      </c>
      <c r="C7" s="8" t="s">
        <v>52</v>
      </c>
      <c r="D7" s="9">
        <v>1</v>
      </c>
      <c r="E7" s="10">
        <f>공종별내역서!F51</f>
        <v>290303</v>
      </c>
      <c r="F7" s="10">
        <f t="shared" si="0"/>
        <v>290303</v>
      </c>
      <c r="G7" s="10">
        <f>공종별내역서!H51</f>
        <v>7421416</v>
      </c>
      <c r="H7" s="10">
        <f t="shared" si="1"/>
        <v>7421416</v>
      </c>
      <c r="I7" s="10">
        <f>공종별내역서!J51</f>
        <v>282204</v>
      </c>
      <c r="J7" s="10">
        <f t="shared" si="2"/>
        <v>282204</v>
      </c>
      <c r="K7" s="10">
        <f t="shared" si="3"/>
        <v>7993923</v>
      </c>
      <c r="L7" s="10">
        <f t="shared" si="3"/>
        <v>7993923</v>
      </c>
      <c r="M7" s="8" t="s">
        <v>52</v>
      </c>
      <c r="N7" s="2" t="s">
        <v>72</v>
      </c>
      <c r="O7" s="2" t="s">
        <v>52</v>
      </c>
      <c r="P7" s="2" t="s">
        <v>53</v>
      </c>
      <c r="Q7" s="2" t="s">
        <v>52</v>
      </c>
      <c r="R7" s="3">
        <v>2</v>
      </c>
      <c r="S7" s="2" t="s">
        <v>52</v>
      </c>
      <c r="T7" s="6"/>
    </row>
    <row r="8" spans="1:20" ht="30" customHeight="1">
      <c r="A8" s="8" t="s">
        <v>103</v>
      </c>
      <c r="B8" s="8" t="s">
        <v>52</v>
      </c>
      <c r="C8" s="8" t="s">
        <v>52</v>
      </c>
      <c r="D8" s="9">
        <v>1</v>
      </c>
      <c r="E8" s="10">
        <f>공종별내역서!F75</f>
        <v>19640646</v>
      </c>
      <c r="F8" s="10">
        <f t="shared" si="0"/>
        <v>19640646</v>
      </c>
      <c r="G8" s="10">
        <f>공종별내역서!H75</f>
        <v>68060975</v>
      </c>
      <c r="H8" s="10">
        <f t="shared" si="1"/>
        <v>68060975</v>
      </c>
      <c r="I8" s="10">
        <f>공종별내역서!J75</f>
        <v>4026599</v>
      </c>
      <c r="J8" s="10">
        <f t="shared" si="2"/>
        <v>4026599</v>
      </c>
      <c r="K8" s="10">
        <f t="shared" si="3"/>
        <v>91728220</v>
      </c>
      <c r="L8" s="10">
        <f t="shared" si="3"/>
        <v>91728220</v>
      </c>
      <c r="M8" s="8" t="s">
        <v>52</v>
      </c>
      <c r="N8" s="2" t="s">
        <v>104</v>
      </c>
      <c r="O8" s="2" t="s">
        <v>52</v>
      </c>
      <c r="P8" s="2" t="s">
        <v>53</v>
      </c>
      <c r="Q8" s="2" t="s">
        <v>52</v>
      </c>
      <c r="R8" s="3">
        <v>2</v>
      </c>
      <c r="S8" s="2" t="s">
        <v>52</v>
      </c>
      <c r="T8" s="6"/>
    </row>
    <row r="9" spans="1:20" ht="30" customHeight="1">
      <c r="A9" s="8" t="s">
        <v>157</v>
      </c>
      <c r="B9" s="8" t="s">
        <v>52</v>
      </c>
      <c r="C9" s="8" t="s">
        <v>52</v>
      </c>
      <c r="D9" s="9">
        <v>1</v>
      </c>
      <c r="E9" s="10">
        <f>공종별내역서!F99</f>
        <v>0</v>
      </c>
      <c r="F9" s="10">
        <f t="shared" si="0"/>
        <v>0</v>
      </c>
      <c r="G9" s="10">
        <f>공종별내역서!H99</f>
        <v>53497265</v>
      </c>
      <c r="H9" s="10">
        <f t="shared" si="1"/>
        <v>53497265</v>
      </c>
      <c r="I9" s="10">
        <f>공종별내역서!J99</f>
        <v>191536023</v>
      </c>
      <c r="J9" s="10">
        <f t="shared" si="2"/>
        <v>191536023</v>
      </c>
      <c r="K9" s="10">
        <f t="shared" si="3"/>
        <v>245033288</v>
      </c>
      <c r="L9" s="10">
        <f t="shared" si="3"/>
        <v>245033288</v>
      </c>
      <c r="M9" s="8" t="s">
        <v>52</v>
      </c>
      <c r="N9" s="2" t="s">
        <v>158</v>
      </c>
      <c r="O9" s="2" t="s">
        <v>52</v>
      </c>
      <c r="P9" s="2" t="s">
        <v>53</v>
      </c>
      <c r="Q9" s="2" t="s">
        <v>52</v>
      </c>
      <c r="R9" s="3">
        <v>2</v>
      </c>
      <c r="S9" s="2" t="s">
        <v>52</v>
      </c>
      <c r="T9" s="6"/>
    </row>
    <row r="10" spans="1:20" ht="30" customHeight="1">
      <c r="A10" s="8" t="s">
        <v>188</v>
      </c>
      <c r="B10" s="8" t="s">
        <v>52</v>
      </c>
      <c r="C10" s="8" t="s">
        <v>52</v>
      </c>
      <c r="D10" s="9">
        <v>1</v>
      </c>
      <c r="E10" s="10">
        <f>공종별내역서!F123</f>
        <v>50000</v>
      </c>
      <c r="F10" s="10">
        <f t="shared" si="0"/>
        <v>50000</v>
      </c>
      <c r="G10" s="10">
        <f>공종별내역서!H123</f>
        <v>0</v>
      </c>
      <c r="H10" s="10">
        <f t="shared" si="1"/>
        <v>0</v>
      </c>
      <c r="I10" s="10">
        <f>공종별내역서!J123</f>
        <v>302580</v>
      </c>
      <c r="J10" s="10">
        <f t="shared" si="2"/>
        <v>302580</v>
      </c>
      <c r="K10" s="10">
        <f t="shared" si="3"/>
        <v>352580</v>
      </c>
      <c r="L10" s="10">
        <f t="shared" si="3"/>
        <v>352580</v>
      </c>
      <c r="M10" s="8" t="s">
        <v>52</v>
      </c>
      <c r="N10" s="2" t="s">
        <v>189</v>
      </c>
      <c r="O10" s="2" t="s">
        <v>52</v>
      </c>
      <c r="P10" s="2" t="s">
        <v>52</v>
      </c>
      <c r="Q10" s="2" t="s">
        <v>190</v>
      </c>
      <c r="R10" s="3">
        <v>2</v>
      </c>
      <c r="S10" s="2" t="s">
        <v>52</v>
      </c>
      <c r="T10" s="6">
        <f>L10*1</f>
        <v>352580</v>
      </c>
    </row>
    <row r="11" spans="1:20" ht="30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T11" s="5"/>
    </row>
    <row r="12" spans="1:20" ht="30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T12" s="5"/>
    </row>
    <row r="13" spans="1:20" ht="30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T13" s="5"/>
    </row>
    <row r="14" spans="1:20" ht="30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T14" s="5"/>
    </row>
    <row r="15" spans="1:20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T15" s="5"/>
    </row>
    <row r="16" spans="1:20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T16" s="5"/>
    </row>
    <row r="17" spans="1:20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T17" s="5"/>
    </row>
    <row r="18" spans="1:20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T18" s="5"/>
    </row>
    <row r="19" spans="1:20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T19" s="5"/>
    </row>
    <row r="20" spans="1:20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T20" s="5"/>
    </row>
    <row r="21" spans="1:20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T21" s="5"/>
    </row>
    <row r="22" spans="1:20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T22" s="5"/>
    </row>
    <row r="23" spans="1:20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5"/>
    </row>
    <row r="24" spans="1:20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5"/>
    </row>
    <row r="25" spans="1:20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5"/>
    </row>
    <row r="26" spans="1:20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5"/>
    </row>
    <row r="27" spans="1:20" ht="30" customHeight="1">
      <c r="A27" s="8" t="s">
        <v>69</v>
      </c>
      <c r="B27" s="9"/>
      <c r="C27" s="9"/>
      <c r="D27" s="9"/>
      <c r="E27" s="9"/>
      <c r="F27" s="10">
        <f>F5</f>
        <v>19949732</v>
      </c>
      <c r="G27" s="9"/>
      <c r="H27" s="10">
        <f>H5</f>
        <v>129100486</v>
      </c>
      <c r="I27" s="9"/>
      <c r="J27" s="10">
        <f>J5</f>
        <v>197187706</v>
      </c>
      <c r="K27" s="9"/>
      <c r="L27" s="10">
        <f>L5</f>
        <v>346237924</v>
      </c>
      <c r="M27" s="9"/>
      <c r="T27" s="5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3" type="noConversion"/>
  <pageMargins left="0.78740157480314954" right="0" top="0.39370078740157477" bottom="0.39370078740157477" header="0" footer="0"/>
  <pageSetup paperSize="9" scale="6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123"/>
  <sheetViews>
    <sheetView view="pageBreakPreview" topLeftCell="A6" zoomScale="85" zoomScaleNormal="100" zoomScaleSheetLayoutView="85" workbookViewId="0">
      <selection activeCell="M24" sqref="M24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39" t="s">
        <v>1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48" ht="30" customHeight="1">
      <c r="A2" s="40" t="s">
        <v>2</v>
      </c>
      <c r="B2" s="40" t="s">
        <v>3</v>
      </c>
      <c r="C2" s="40" t="s">
        <v>4</v>
      </c>
      <c r="D2" s="40" t="s">
        <v>5</v>
      </c>
      <c r="E2" s="40" t="s">
        <v>6</v>
      </c>
      <c r="F2" s="40"/>
      <c r="G2" s="40" t="s">
        <v>9</v>
      </c>
      <c r="H2" s="40"/>
      <c r="I2" s="40" t="s">
        <v>10</v>
      </c>
      <c r="J2" s="40"/>
      <c r="K2" s="40" t="s">
        <v>11</v>
      </c>
      <c r="L2" s="40"/>
      <c r="M2" s="40" t="s">
        <v>12</v>
      </c>
      <c r="N2" s="42" t="s">
        <v>20</v>
      </c>
      <c r="O2" s="42" t="s">
        <v>14</v>
      </c>
      <c r="P2" s="42" t="s">
        <v>21</v>
      </c>
      <c r="Q2" s="42" t="s">
        <v>13</v>
      </c>
      <c r="R2" s="42" t="s">
        <v>22</v>
      </c>
      <c r="S2" s="42" t="s">
        <v>23</v>
      </c>
      <c r="T2" s="42" t="s">
        <v>24</v>
      </c>
      <c r="U2" s="42" t="s">
        <v>25</v>
      </c>
      <c r="V2" s="42" t="s">
        <v>26</v>
      </c>
      <c r="W2" s="42" t="s">
        <v>27</v>
      </c>
      <c r="X2" s="42" t="s">
        <v>28</v>
      </c>
      <c r="Y2" s="42" t="s">
        <v>29</v>
      </c>
      <c r="Z2" s="42" t="s">
        <v>30</v>
      </c>
      <c r="AA2" s="42" t="s">
        <v>31</v>
      </c>
      <c r="AB2" s="42" t="s">
        <v>32</v>
      </c>
      <c r="AC2" s="42" t="s">
        <v>33</v>
      </c>
      <c r="AD2" s="42" t="s">
        <v>34</v>
      </c>
      <c r="AE2" s="42" t="s">
        <v>35</v>
      </c>
      <c r="AF2" s="42" t="s">
        <v>36</v>
      </c>
      <c r="AG2" s="42" t="s">
        <v>37</v>
      </c>
      <c r="AH2" s="42" t="s">
        <v>38</v>
      </c>
      <c r="AI2" s="42" t="s">
        <v>39</v>
      </c>
      <c r="AJ2" s="42" t="s">
        <v>40</v>
      </c>
      <c r="AK2" s="42" t="s">
        <v>41</v>
      </c>
      <c r="AL2" s="42" t="s">
        <v>42</v>
      </c>
      <c r="AM2" s="42" t="s">
        <v>43</v>
      </c>
      <c r="AN2" s="42" t="s">
        <v>44</v>
      </c>
      <c r="AO2" s="42" t="s">
        <v>45</v>
      </c>
      <c r="AP2" s="42" t="s">
        <v>46</v>
      </c>
      <c r="AQ2" s="42" t="s">
        <v>47</v>
      </c>
      <c r="AR2" s="42" t="s">
        <v>48</v>
      </c>
      <c r="AS2" s="42" t="s">
        <v>16</v>
      </c>
      <c r="AT2" s="42" t="s">
        <v>17</v>
      </c>
      <c r="AU2" s="42" t="s">
        <v>49</v>
      </c>
      <c r="AV2" s="42" t="s">
        <v>50</v>
      </c>
    </row>
    <row r="3" spans="1:48" ht="30" customHeight="1">
      <c r="A3" s="40"/>
      <c r="B3" s="40"/>
      <c r="C3" s="40"/>
      <c r="D3" s="40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40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</row>
    <row r="4" spans="1:48" ht="30" customHeight="1">
      <c r="A4" s="8" t="s">
        <v>54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55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8" t="s">
        <v>56</v>
      </c>
      <c r="B5" s="8" t="s">
        <v>52</v>
      </c>
      <c r="C5" s="8" t="s">
        <v>57</v>
      </c>
      <c r="D5" s="9">
        <v>1</v>
      </c>
      <c r="E5" s="11">
        <f>TRUNC(일위대가목록!E4,0)</f>
        <v>18783</v>
      </c>
      <c r="F5" s="11">
        <f>TRUNC(E5*D5, 0)</f>
        <v>18783</v>
      </c>
      <c r="G5" s="11">
        <f>TRUNC(일위대가목록!F4,0)</f>
        <v>120830</v>
      </c>
      <c r="H5" s="11">
        <f>TRUNC(G5*D5, 0)</f>
        <v>120830</v>
      </c>
      <c r="I5" s="11">
        <f>TRUNC(일위대가목록!G4,0)</f>
        <v>0</v>
      </c>
      <c r="J5" s="11">
        <f>TRUNC(I5*D5, 0)</f>
        <v>0</v>
      </c>
      <c r="K5" s="11">
        <f>TRUNC(E5+G5+I5, 0)</f>
        <v>139613</v>
      </c>
      <c r="L5" s="11">
        <f>TRUNC(F5+H5+J5, 0)</f>
        <v>139613</v>
      </c>
      <c r="M5" s="8" t="s">
        <v>58</v>
      </c>
      <c r="N5" s="2" t="s">
        <v>59</v>
      </c>
      <c r="O5" s="2" t="s">
        <v>52</v>
      </c>
      <c r="P5" s="2" t="s">
        <v>52</v>
      </c>
      <c r="Q5" s="2" t="s">
        <v>55</v>
      </c>
      <c r="R5" s="2" t="s">
        <v>60</v>
      </c>
      <c r="S5" s="2" t="s">
        <v>61</v>
      </c>
      <c r="T5" s="2" t="s">
        <v>61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62</v>
      </c>
      <c r="AV5" s="3">
        <v>10</v>
      </c>
    </row>
    <row r="6" spans="1:48" ht="30" customHeight="1">
      <c r="A6" s="8" t="s">
        <v>63</v>
      </c>
      <c r="B6" s="8" t="s">
        <v>64</v>
      </c>
      <c r="C6" s="8" t="s">
        <v>65</v>
      </c>
      <c r="D6" s="9">
        <v>20</v>
      </c>
      <c r="E6" s="11">
        <f>TRUNC(일위대가목록!E5,0)</f>
        <v>0</v>
      </c>
      <c r="F6" s="11">
        <f>TRUNC(E6*D6, 0)</f>
        <v>0</v>
      </c>
      <c r="G6" s="11">
        <f>TRUNC(일위대가목록!F5,0)</f>
        <v>0</v>
      </c>
      <c r="H6" s="11">
        <f>TRUNC(G6*D6, 0)</f>
        <v>0</v>
      </c>
      <c r="I6" s="11">
        <f>TRUNC(일위대가목록!G5,0)</f>
        <v>67144</v>
      </c>
      <c r="J6" s="11">
        <f>TRUNC(I6*D6, 0)</f>
        <v>1342880</v>
      </c>
      <c r="K6" s="11">
        <f>TRUNC(E6+G6+I6, 0)</f>
        <v>67144</v>
      </c>
      <c r="L6" s="11">
        <f>TRUNC(F6+H6+J6, 0)</f>
        <v>1342880</v>
      </c>
      <c r="M6" s="8" t="s">
        <v>66</v>
      </c>
      <c r="N6" s="2" t="s">
        <v>67</v>
      </c>
      <c r="O6" s="2" t="s">
        <v>52</v>
      </c>
      <c r="P6" s="2" t="s">
        <v>52</v>
      </c>
      <c r="Q6" s="2" t="s">
        <v>55</v>
      </c>
      <c r="R6" s="2" t="s">
        <v>60</v>
      </c>
      <c r="S6" s="2" t="s">
        <v>61</v>
      </c>
      <c r="T6" s="2" t="s">
        <v>61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68</v>
      </c>
      <c r="AV6" s="3">
        <v>101</v>
      </c>
    </row>
    <row r="7" spans="1:48" ht="30" customHeigh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</row>
    <row r="8" spans="1:48" ht="30" customHeight="1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</row>
    <row r="9" spans="1:48" ht="30" customHeight="1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</row>
    <row r="10" spans="1:48" ht="30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48" ht="30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48" ht="30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48" ht="30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48" ht="30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48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8" t="s">
        <v>69</v>
      </c>
      <c r="B27" s="9"/>
      <c r="C27" s="9"/>
      <c r="D27" s="9"/>
      <c r="E27" s="9"/>
      <c r="F27" s="11">
        <f>SUM(F5:F26)</f>
        <v>18783</v>
      </c>
      <c r="G27" s="9"/>
      <c r="H27" s="11">
        <f>SUM(H5:H26)</f>
        <v>120830</v>
      </c>
      <c r="I27" s="9"/>
      <c r="J27" s="11">
        <f>SUM(J5:J26)</f>
        <v>1342880</v>
      </c>
      <c r="K27" s="9"/>
      <c r="L27" s="11">
        <f>SUM(L5:L26)</f>
        <v>1482493</v>
      </c>
      <c r="M27" s="9"/>
      <c r="N27" t="s">
        <v>70</v>
      </c>
    </row>
    <row r="28" spans="1:48" ht="30" customHeight="1">
      <c r="A28" s="8" t="s">
        <v>71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3"/>
      <c r="O28" s="3"/>
      <c r="P28" s="3"/>
      <c r="Q28" s="2" t="s">
        <v>72</v>
      </c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</row>
    <row r="29" spans="1:48" ht="30" customHeight="1">
      <c r="A29" s="8" t="s">
        <v>73</v>
      </c>
      <c r="B29" s="8" t="s">
        <v>74</v>
      </c>
      <c r="C29" s="8" t="s">
        <v>75</v>
      </c>
      <c r="D29" s="9">
        <v>12.9</v>
      </c>
      <c r="E29" s="11">
        <f>TRUNC(중기단가목록!E4,0)</f>
        <v>273</v>
      </c>
      <c r="F29" s="11">
        <f t="shared" ref="F29:F34" si="0">TRUNC(E29*D29, 0)</f>
        <v>3521</v>
      </c>
      <c r="G29" s="11">
        <f>TRUNC(중기단가목록!F4,0)</f>
        <v>805</v>
      </c>
      <c r="H29" s="11">
        <f t="shared" ref="H29:H34" si="1">TRUNC(G29*D29, 0)</f>
        <v>10384</v>
      </c>
      <c r="I29" s="11">
        <f>TRUNC(중기단가목록!G4,0)</f>
        <v>281</v>
      </c>
      <c r="J29" s="11">
        <f t="shared" ref="J29:J34" si="2">TRUNC(I29*D29, 0)</f>
        <v>3624</v>
      </c>
      <c r="K29" s="11">
        <f t="shared" ref="K29:L34" si="3">TRUNC(E29+G29+I29, 0)</f>
        <v>1359</v>
      </c>
      <c r="L29" s="11">
        <f t="shared" si="3"/>
        <v>17529</v>
      </c>
      <c r="M29" s="8" t="s">
        <v>76</v>
      </c>
      <c r="N29" s="2" t="s">
        <v>77</v>
      </c>
      <c r="O29" s="2" t="s">
        <v>52</v>
      </c>
      <c r="P29" s="2" t="s">
        <v>52</v>
      </c>
      <c r="Q29" s="2" t="s">
        <v>72</v>
      </c>
      <c r="R29" s="2" t="s">
        <v>61</v>
      </c>
      <c r="S29" s="2" t="s">
        <v>60</v>
      </c>
      <c r="T29" s="2" t="s">
        <v>61</v>
      </c>
      <c r="U29" s="3"/>
      <c r="V29" s="3"/>
      <c r="W29" s="3"/>
      <c r="X29" s="3">
        <v>1</v>
      </c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2" t="s">
        <v>52</v>
      </c>
      <c r="AS29" s="2" t="s">
        <v>52</v>
      </c>
      <c r="AT29" s="3"/>
      <c r="AU29" s="2" t="s">
        <v>78</v>
      </c>
      <c r="AV29" s="3">
        <v>102</v>
      </c>
    </row>
    <row r="30" spans="1:48" ht="30" customHeight="1">
      <c r="A30" s="8" t="s">
        <v>79</v>
      </c>
      <c r="B30" s="8" t="s">
        <v>74</v>
      </c>
      <c r="C30" s="8" t="s">
        <v>75</v>
      </c>
      <c r="D30" s="9">
        <v>39.200000000000003</v>
      </c>
      <c r="E30" s="11">
        <f>TRUNC(중기단가목록!E5,0)</f>
        <v>238</v>
      </c>
      <c r="F30" s="11">
        <f t="shared" si="0"/>
        <v>9329</v>
      </c>
      <c r="G30" s="11">
        <f>TRUNC(중기단가목록!F5,0)</f>
        <v>702</v>
      </c>
      <c r="H30" s="11">
        <f t="shared" si="1"/>
        <v>27518</v>
      </c>
      <c r="I30" s="11">
        <f>TRUNC(중기단가목록!G5,0)</f>
        <v>245</v>
      </c>
      <c r="J30" s="11">
        <f t="shared" si="2"/>
        <v>9604</v>
      </c>
      <c r="K30" s="11">
        <f t="shared" si="3"/>
        <v>1185</v>
      </c>
      <c r="L30" s="11">
        <f t="shared" si="3"/>
        <v>46451</v>
      </c>
      <c r="M30" s="8" t="s">
        <v>80</v>
      </c>
      <c r="N30" s="2" t="s">
        <v>81</v>
      </c>
      <c r="O30" s="2" t="s">
        <v>52</v>
      </c>
      <c r="P30" s="2" t="s">
        <v>52</v>
      </c>
      <c r="Q30" s="2" t="s">
        <v>72</v>
      </c>
      <c r="R30" s="2" t="s">
        <v>61</v>
      </c>
      <c r="S30" s="2" t="s">
        <v>60</v>
      </c>
      <c r="T30" s="2" t="s">
        <v>61</v>
      </c>
      <c r="U30" s="3"/>
      <c r="V30" s="3"/>
      <c r="W30" s="3"/>
      <c r="X30" s="3">
        <v>1</v>
      </c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2" t="s">
        <v>52</v>
      </c>
      <c r="AS30" s="2" t="s">
        <v>52</v>
      </c>
      <c r="AT30" s="3"/>
      <c r="AU30" s="2" t="s">
        <v>82</v>
      </c>
      <c r="AV30" s="3">
        <v>103</v>
      </c>
    </row>
    <row r="31" spans="1:48" ht="30" customHeight="1">
      <c r="A31" s="8" t="s">
        <v>83</v>
      </c>
      <c r="B31" s="8" t="s">
        <v>84</v>
      </c>
      <c r="C31" s="8" t="s">
        <v>75</v>
      </c>
      <c r="D31" s="9">
        <v>546.48</v>
      </c>
      <c r="E31" s="11">
        <f>TRUNC(중기단가목록!E6,0)</f>
        <v>282</v>
      </c>
      <c r="F31" s="11">
        <f t="shared" si="0"/>
        <v>154107</v>
      </c>
      <c r="G31" s="11">
        <f>TRUNC(중기단가목록!F6,0)</f>
        <v>5849</v>
      </c>
      <c r="H31" s="11">
        <f t="shared" si="1"/>
        <v>3196361</v>
      </c>
      <c r="I31" s="11">
        <f>TRUNC(중기단가목록!G6,0)</f>
        <v>290</v>
      </c>
      <c r="J31" s="11">
        <f t="shared" si="2"/>
        <v>158479</v>
      </c>
      <c r="K31" s="11">
        <f t="shared" si="3"/>
        <v>6421</v>
      </c>
      <c r="L31" s="11">
        <f t="shared" si="3"/>
        <v>3508947</v>
      </c>
      <c r="M31" s="8" t="s">
        <v>85</v>
      </c>
      <c r="N31" s="2" t="s">
        <v>86</v>
      </c>
      <c r="O31" s="2" t="s">
        <v>52</v>
      </c>
      <c r="P31" s="2" t="s">
        <v>52</v>
      </c>
      <c r="Q31" s="2" t="s">
        <v>72</v>
      </c>
      <c r="R31" s="2" t="s">
        <v>61</v>
      </c>
      <c r="S31" s="2" t="s">
        <v>60</v>
      </c>
      <c r="T31" s="2" t="s">
        <v>61</v>
      </c>
      <c r="U31" s="3"/>
      <c r="V31" s="3"/>
      <c r="W31" s="3"/>
      <c r="X31" s="3">
        <v>1</v>
      </c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87</v>
      </c>
      <c r="AV31" s="3">
        <v>106</v>
      </c>
    </row>
    <row r="32" spans="1:48" ht="30" customHeight="1">
      <c r="A32" s="8" t="s">
        <v>88</v>
      </c>
      <c r="B32" s="8" t="s">
        <v>89</v>
      </c>
      <c r="C32" s="8" t="s">
        <v>75</v>
      </c>
      <c r="D32" s="9">
        <v>185.7</v>
      </c>
      <c r="E32" s="11">
        <f>TRUNC(중기단가목록!E7,0)</f>
        <v>322</v>
      </c>
      <c r="F32" s="11">
        <f t="shared" si="0"/>
        <v>59795</v>
      </c>
      <c r="G32" s="11">
        <f>TRUNC(중기단가목록!F7,0)</f>
        <v>8866</v>
      </c>
      <c r="H32" s="11">
        <f t="shared" si="1"/>
        <v>1646416</v>
      </c>
      <c r="I32" s="11">
        <f>TRUNC(중기단가목록!G7,0)</f>
        <v>242</v>
      </c>
      <c r="J32" s="11">
        <f t="shared" si="2"/>
        <v>44939</v>
      </c>
      <c r="K32" s="11">
        <f t="shared" si="3"/>
        <v>9430</v>
      </c>
      <c r="L32" s="11">
        <f t="shared" si="3"/>
        <v>1751150</v>
      </c>
      <c r="M32" s="8" t="s">
        <v>90</v>
      </c>
      <c r="N32" s="2" t="s">
        <v>91</v>
      </c>
      <c r="O32" s="2" t="s">
        <v>52</v>
      </c>
      <c r="P32" s="2" t="s">
        <v>52</v>
      </c>
      <c r="Q32" s="2" t="s">
        <v>72</v>
      </c>
      <c r="R32" s="2" t="s">
        <v>61</v>
      </c>
      <c r="S32" s="2" t="s">
        <v>60</v>
      </c>
      <c r="T32" s="2" t="s">
        <v>61</v>
      </c>
      <c r="U32" s="3"/>
      <c r="V32" s="3"/>
      <c r="W32" s="3"/>
      <c r="X32" s="3">
        <v>1</v>
      </c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92</v>
      </c>
      <c r="AV32" s="3">
        <v>105</v>
      </c>
    </row>
    <row r="33" spans="1:48" ht="30" customHeight="1">
      <c r="A33" s="8" t="s">
        <v>93</v>
      </c>
      <c r="B33" s="8" t="s">
        <v>94</v>
      </c>
      <c r="C33" s="8" t="s">
        <v>75</v>
      </c>
      <c r="D33" s="9">
        <v>334.48</v>
      </c>
      <c r="E33" s="11">
        <f>TRUNC(중기단가목록!E8,0)</f>
        <v>190</v>
      </c>
      <c r="F33" s="11">
        <f t="shared" si="0"/>
        <v>63551</v>
      </c>
      <c r="G33" s="11">
        <f>TRUNC(중기단가목록!F8,0)</f>
        <v>5579</v>
      </c>
      <c r="H33" s="11">
        <f t="shared" si="1"/>
        <v>1866063</v>
      </c>
      <c r="I33" s="11">
        <f>TRUNC(중기단가목록!G8,0)</f>
        <v>196</v>
      </c>
      <c r="J33" s="11">
        <f t="shared" si="2"/>
        <v>65558</v>
      </c>
      <c r="K33" s="11">
        <f t="shared" si="3"/>
        <v>5965</v>
      </c>
      <c r="L33" s="11">
        <f t="shared" si="3"/>
        <v>1995172</v>
      </c>
      <c r="M33" s="8" t="s">
        <v>95</v>
      </c>
      <c r="N33" s="2" t="s">
        <v>96</v>
      </c>
      <c r="O33" s="2" t="s">
        <v>52</v>
      </c>
      <c r="P33" s="2" t="s">
        <v>52</v>
      </c>
      <c r="Q33" s="2" t="s">
        <v>72</v>
      </c>
      <c r="R33" s="2" t="s">
        <v>61</v>
      </c>
      <c r="S33" s="2" t="s">
        <v>60</v>
      </c>
      <c r="T33" s="2" t="s">
        <v>61</v>
      </c>
      <c r="U33" s="3"/>
      <c r="V33" s="3"/>
      <c r="W33" s="3"/>
      <c r="X33" s="3">
        <v>1</v>
      </c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97</v>
      </c>
      <c r="AV33" s="3">
        <v>107</v>
      </c>
    </row>
    <row r="34" spans="1:48" ht="30" customHeight="1">
      <c r="A34" s="8" t="s">
        <v>98</v>
      </c>
      <c r="B34" s="8" t="s">
        <v>99</v>
      </c>
      <c r="C34" s="8" t="s">
        <v>100</v>
      </c>
      <c r="D34" s="9">
        <v>1</v>
      </c>
      <c r="E34" s="11">
        <v>0</v>
      </c>
      <c r="F34" s="11">
        <f t="shared" si="0"/>
        <v>0</v>
      </c>
      <c r="G34" s="11">
        <f>ROUNDDOWN(SUMIF(X29:X34, RIGHTB(N34, 1), H29:H34)*W34, 0)</f>
        <v>674674</v>
      </c>
      <c r="H34" s="11">
        <f t="shared" si="1"/>
        <v>674674</v>
      </c>
      <c r="I34" s="11">
        <v>0</v>
      </c>
      <c r="J34" s="11">
        <f t="shared" si="2"/>
        <v>0</v>
      </c>
      <c r="K34" s="11">
        <f t="shared" si="3"/>
        <v>674674</v>
      </c>
      <c r="L34" s="11">
        <f t="shared" si="3"/>
        <v>674674</v>
      </c>
      <c r="M34" s="8" t="s">
        <v>95</v>
      </c>
      <c r="N34" s="2" t="s">
        <v>101</v>
      </c>
      <c r="O34" s="2" t="s">
        <v>52</v>
      </c>
      <c r="P34" s="2" t="s">
        <v>52</v>
      </c>
      <c r="Q34" s="2" t="s">
        <v>72</v>
      </c>
      <c r="R34" s="2" t="s">
        <v>61</v>
      </c>
      <c r="S34" s="2" t="s">
        <v>61</v>
      </c>
      <c r="T34" s="2" t="s">
        <v>61</v>
      </c>
      <c r="U34" s="3">
        <v>1</v>
      </c>
      <c r="V34" s="3">
        <v>1</v>
      </c>
      <c r="W34" s="3">
        <v>0.1</v>
      </c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102</v>
      </c>
      <c r="AV34" s="3">
        <v>36</v>
      </c>
    </row>
    <row r="35" spans="1:48" ht="30" customHeight="1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</row>
    <row r="36" spans="1:48" ht="30" customHeigh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48" ht="30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48" ht="30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48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48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48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8" t="s">
        <v>69</v>
      </c>
      <c r="B51" s="9"/>
      <c r="C51" s="9"/>
      <c r="D51" s="9"/>
      <c r="E51" s="9"/>
      <c r="F51" s="11">
        <f>SUM(F29:F50)</f>
        <v>290303</v>
      </c>
      <c r="G51" s="9"/>
      <c r="H51" s="11">
        <f>SUM(H29:H50)</f>
        <v>7421416</v>
      </c>
      <c r="I51" s="9"/>
      <c r="J51" s="11">
        <f>SUM(J29:J50)</f>
        <v>282204</v>
      </c>
      <c r="K51" s="9"/>
      <c r="L51" s="11">
        <f>SUM(L29:L50)</f>
        <v>7993923</v>
      </c>
      <c r="M51" s="9"/>
      <c r="N51" t="s">
        <v>70</v>
      </c>
    </row>
    <row r="52" spans="1:48" ht="30" customHeight="1">
      <c r="A52" s="8" t="s">
        <v>103</v>
      </c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3"/>
      <c r="O52" s="3"/>
      <c r="P52" s="3"/>
      <c r="Q52" s="2" t="s">
        <v>104</v>
      </c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</row>
    <row r="53" spans="1:48" ht="30" customHeight="1">
      <c r="A53" s="8" t="s">
        <v>105</v>
      </c>
      <c r="B53" s="8" t="s">
        <v>106</v>
      </c>
      <c r="C53" s="8" t="s">
        <v>107</v>
      </c>
      <c r="D53" s="9">
        <v>20</v>
      </c>
      <c r="E53" s="11">
        <f>TRUNC(일위대가목록!E6,0)</f>
        <v>98119</v>
      </c>
      <c r="F53" s="11">
        <f t="shared" ref="F53:F64" si="4">TRUNC(E53*D53, 0)</f>
        <v>1962380</v>
      </c>
      <c r="G53" s="11">
        <f>TRUNC(일위대가목록!F6,0)</f>
        <v>441520</v>
      </c>
      <c r="H53" s="11">
        <f t="shared" ref="H53:H64" si="5">TRUNC(G53*D53, 0)</f>
        <v>8830400</v>
      </c>
      <c r="I53" s="11">
        <f>TRUNC(일위대가목록!G6,0)</f>
        <v>62093</v>
      </c>
      <c r="J53" s="11">
        <f t="shared" ref="J53:J64" si="6">TRUNC(I53*D53, 0)</f>
        <v>1241860</v>
      </c>
      <c r="K53" s="11">
        <f t="shared" ref="K53:K64" si="7">TRUNC(E53+G53+I53, 0)</f>
        <v>601732</v>
      </c>
      <c r="L53" s="11">
        <f t="shared" ref="L53:L64" si="8">TRUNC(F53+H53+J53, 0)</f>
        <v>12034640</v>
      </c>
      <c r="M53" s="8" t="s">
        <v>108</v>
      </c>
      <c r="N53" s="2" t="s">
        <v>109</v>
      </c>
      <c r="O53" s="2" t="s">
        <v>52</v>
      </c>
      <c r="P53" s="2" t="s">
        <v>52</v>
      </c>
      <c r="Q53" s="2" t="s">
        <v>104</v>
      </c>
      <c r="R53" s="2" t="s">
        <v>60</v>
      </c>
      <c r="S53" s="2" t="s">
        <v>61</v>
      </c>
      <c r="T53" s="2" t="s">
        <v>61</v>
      </c>
      <c r="U53" s="3"/>
      <c r="V53" s="3"/>
      <c r="W53" s="3"/>
      <c r="X53" s="3">
        <v>1</v>
      </c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2" t="s">
        <v>52</v>
      </c>
      <c r="AS53" s="2" t="s">
        <v>52</v>
      </c>
      <c r="AT53" s="3"/>
      <c r="AU53" s="2" t="s">
        <v>110</v>
      </c>
      <c r="AV53" s="3">
        <v>91</v>
      </c>
    </row>
    <row r="54" spans="1:48" ht="30" customHeight="1">
      <c r="A54" s="8" t="s">
        <v>111</v>
      </c>
      <c r="B54" s="8" t="s">
        <v>106</v>
      </c>
      <c r="C54" s="8" t="s">
        <v>107</v>
      </c>
      <c r="D54" s="9">
        <v>5.6</v>
      </c>
      <c r="E54" s="11">
        <f>TRUNC(일위대가목록!E7,0)</f>
        <v>102057</v>
      </c>
      <c r="F54" s="11">
        <f t="shared" si="4"/>
        <v>571519</v>
      </c>
      <c r="G54" s="11">
        <f>TRUNC(일위대가목록!F7,0)</f>
        <v>443909</v>
      </c>
      <c r="H54" s="11">
        <f t="shared" si="5"/>
        <v>2485890</v>
      </c>
      <c r="I54" s="11">
        <f>TRUNC(일위대가목록!G7,0)</f>
        <v>61641</v>
      </c>
      <c r="J54" s="11">
        <f t="shared" si="6"/>
        <v>345189</v>
      </c>
      <c r="K54" s="11">
        <f t="shared" si="7"/>
        <v>607607</v>
      </c>
      <c r="L54" s="11">
        <f t="shared" si="8"/>
        <v>3402598</v>
      </c>
      <c r="M54" s="8" t="s">
        <v>112</v>
      </c>
      <c r="N54" s="2" t="s">
        <v>113</v>
      </c>
      <c r="O54" s="2" t="s">
        <v>52</v>
      </c>
      <c r="P54" s="2" t="s">
        <v>52</v>
      </c>
      <c r="Q54" s="2" t="s">
        <v>104</v>
      </c>
      <c r="R54" s="2" t="s">
        <v>60</v>
      </c>
      <c r="S54" s="2" t="s">
        <v>61</v>
      </c>
      <c r="T54" s="2" t="s">
        <v>61</v>
      </c>
      <c r="U54" s="3"/>
      <c r="V54" s="3"/>
      <c r="W54" s="3"/>
      <c r="X54" s="3">
        <v>1</v>
      </c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2" t="s">
        <v>52</v>
      </c>
      <c r="AS54" s="2" t="s">
        <v>52</v>
      </c>
      <c r="AT54" s="3"/>
      <c r="AU54" s="2" t="s">
        <v>114</v>
      </c>
      <c r="AV54" s="3">
        <v>88</v>
      </c>
    </row>
    <row r="55" spans="1:48" ht="30" customHeight="1">
      <c r="A55" s="8" t="s">
        <v>115</v>
      </c>
      <c r="B55" s="8" t="s">
        <v>52</v>
      </c>
      <c r="C55" s="8" t="s">
        <v>57</v>
      </c>
      <c r="D55" s="9">
        <v>2</v>
      </c>
      <c r="E55" s="11">
        <f>TRUNC(일위대가목록!E8,0)</f>
        <v>1927568</v>
      </c>
      <c r="F55" s="11">
        <f t="shared" si="4"/>
        <v>3855136</v>
      </c>
      <c r="G55" s="11">
        <f>TRUNC(일위대가목록!F8,0)</f>
        <v>7426098</v>
      </c>
      <c r="H55" s="11">
        <f t="shared" si="5"/>
        <v>14852196</v>
      </c>
      <c r="I55" s="11">
        <f>TRUNC(일위대가목록!G8,0)</f>
        <v>866107</v>
      </c>
      <c r="J55" s="11">
        <f t="shared" si="6"/>
        <v>1732214</v>
      </c>
      <c r="K55" s="11">
        <f t="shared" si="7"/>
        <v>10219773</v>
      </c>
      <c r="L55" s="11">
        <f t="shared" si="8"/>
        <v>20439546</v>
      </c>
      <c r="M55" s="8" t="s">
        <v>116</v>
      </c>
      <c r="N55" s="2" t="s">
        <v>117</v>
      </c>
      <c r="O55" s="2" t="s">
        <v>52</v>
      </c>
      <c r="P55" s="2" t="s">
        <v>52</v>
      </c>
      <c r="Q55" s="2" t="s">
        <v>104</v>
      </c>
      <c r="R55" s="2" t="s">
        <v>60</v>
      </c>
      <c r="S55" s="2" t="s">
        <v>61</v>
      </c>
      <c r="T55" s="2" t="s">
        <v>61</v>
      </c>
      <c r="U55" s="3"/>
      <c r="V55" s="3"/>
      <c r="W55" s="3"/>
      <c r="X55" s="3">
        <v>1</v>
      </c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2" t="s">
        <v>52</v>
      </c>
      <c r="AS55" s="2" t="s">
        <v>52</v>
      </c>
      <c r="AT55" s="3"/>
      <c r="AU55" s="2" t="s">
        <v>118</v>
      </c>
      <c r="AV55" s="3">
        <v>95</v>
      </c>
    </row>
    <row r="56" spans="1:48" ht="30" customHeight="1">
      <c r="A56" s="8" t="s">
        <v>119</v>
      </c>
      <c r="B56" s="8" t="s">
        <v>52</v>
      </c>
      <c r="C56" s="8" t="s">
        <v>107</v>
      </c>
      <c r="D56" s="9">
        <v>20</v>
      </c>
      <c r="E56" s="11">
        <f>TRUNC(일위대가목록!E9,0)</f>
        <v>49256</v>
      </c>
      <c r="F56" s="11">
        <f t="shared" si="4"/>
        <v>985120</v>
      </c>
      <c r="G56" s="11">
        <f>TRUNC(일위대가목록!F9,0)</f>
        <v>200144</v>
      </c>
      <c r="H56" s="11">
        <f t="shared" si="5"/>
        <v>4002880</v>
      </c>
      <c r="I56" s="11">
        <f>TRUNC(일위대가목록!G9,0)</f>
        <v>24401</v>
      </c>
      <c r="J56" s="11">
        <f t="shared" si="6"/>
        <v>488020</v>
      </c>
      <c r="K56" s="11">
        <f t="shared" si="7"/>
        <v>273801</v>
      </c>
      <c r="L56" s="11">
        <f t="shared" si="8"/>
        <v>5476020</v>
      </c>
      <c r="M56" s="8" t="s">
        <v>120</v>
      </c>
      <c r="N56" s="2" t="s">
        <v>121</v>
      </c>
      <c r="O56" s="2" t="s">
        <v>52</v>
      </c>
      <c r="P56" s="2" t="s">
        <v>52</v>
      </c>
      <c r="Q56" s="2" t="s">
        <v>104</v>
      </c>
      <c r="R56" s="2" t="s">
        <v>60</v>
      </c>
      <c r="S56" s="2" t="s">
        <v>61</v>
      </c>
      <c r="T56" s="2" t="s">
        <v>61</v>
      </c>
      <c r="U56" s="3"/>
      <c r="V56" s="3"/>
      <c r="W56" s="3"/>
      <c r="X56" s="3">
        <v>1</v>
      </c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2" t="s">
        <v>52</v>
      </c>
      <c r="AS56" s="2" t="s">
        <v>52</v>
      </c>
      <c r="AT56" s="3"/>
      <c r="AU56" s="2" t="s">
        <v>122</v>
      </c>
      <c r="AV56" s="3">
        <v>96</v>
      </c>
    </row>
    <row r="57" spans="1:48" ht="30" customHeight="1">
      <c r="A57" s="8" t="s">
        <v>123</v>
      </c>
      <c r="B57" s="8" t="s">
        <v>52</v>
      </c>
      <c r="C57" s="8" t="s">
        <v>57</v>
      </c>
      <c r="D57" s="9">
        <v>1</v>
      </c>
      <c r="E57" s="11">
        <f>TRUNC(일위대가목록!E10,0)</f>
        <v>103150</v>
      </c>
      <c r="F57" s="11">
        <f t="shared" si="4"/>
        <v>103150</v>
      </c>
      <c r="G57" s="11">
        <f>TRUNC(일위대가목록!F10,0)</f>
        <v>681133</v>
      </c>
      <c r="H57" s="11">
        <f t="shared" si="5"/>
        <v>681133</v>
      </c>
      <c r="I57" s="11">
        <f>TRUNC(일위대가목록!G10,0)</f>
        <v>104142</v>
      </c>
      <c r="J57" s="11">
        <f t="shared" si="6"/>
        <v>104142</v>
      </c>
      <c r="K57" s="11">
        <f t="shared" si="7"/>
        <v>888425</v>
      </c>
      <c r="L57" s="11">
        <f t="shared" si="8"/>
        <v>888425</v>
      </c>
      <c r="M57" s="8" t="s">
        <v>124</v>
      </c>
      <c r="N57" s="2" t="s">
        <v>125</v>
      </c>
      <c r="O57" s="2" t="s">
        <v>52</v>
      </c>
      <c r="P57" s="2" t="s">
        <v>52</v>
      </c>
      <c r="Q57" s="2" t="s">
        <v>104</v>
      </c>
      <c r="R57" s="2" t="s">
        <v>60</v>
      </c>
      <c r="S57" s="2" t="s">
        <v>61</v>
      </c>
      <c r="T57" s="2" t="s">
        <v>61</v>
      </c>
      <c r="U57" s="3"/>
      <c r="V57" s="3"/>
      <c r="W57" s="3"/>
      <c r="X57" s="3">
        <v>1</v>
      </c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126</v>
      </c>
      <c r="AV57" s="3">
        <v>92</v>
      </c>
    </row>
    <row r="58" spans="1:48" ht="30" customHeight="1">
      <c r="A58" s="8" t="s">
        <v>127</v>
      </c>
      <c r="B58" s="8" t="s">
        <v>52</v>
      </c>
      <c r="C58" s="8" t="s">
        <v>57</v>
      </c>
      <c r="D58" s="9">
        <v>1</v>
      </c>
      <c r="E58" s="11">
        <f>TRUNC(일위대가목록!E11,0)</f>
        <v>114077</v>
      </c>
      <c r="F58" s="11">
        <f t="shared" si="4"/>
        <v>114077</v>
      </c>
      <c r="G58" s="11">
        <f>TRUNC(일위대가목록!F11,0)</f>
        <v>753287</v>
      </c>
      <c r="H58" s="11">
        <f t="shared" si="5"/>
        <v>753287</v>
      </c>
      <c r="I58" s="11">
        <f>TRUNC(일위대가목록!G11,0)</f>
        <v>115174</v>
      </c>
      <c r="J58" s="11">
        <f t="shared" si="6"/>
        <v>115174</v>
      </c>
      <c r="K58" s="11">
        <f t="shared" si="7"/>
        <v>982538</v>
      </c>
      <c r="L58" s="11">
        <f t="shared" si="8"/>
        <v>982538</v>
      </c>
      <c r="M58" s="8" t="s">
        <v>128</v>
      </c>
      <c r="N58" s="2" t="s">
        <v>129</v>
      </c>
      <c r="O58" s="2" t="s">
        <v>52</v>
      </c>
      <c r="P58" s="2" t="s">
        <v>52</v>
      </c>
      <c r="Q58" s="2" t="s">
        <v>104</v>
      </c>
      <c r="R58" s="2" t="s">
        <v>60</v>
      </c>
      <c r="S58" s="2" t="s">
        <v>61</v>
      </c>
      <c r="T58" s="2" t="s">
        <v>61</v>
      </c>
      <c r="U58" s="3"/>
      <c r="V58" s="3"/>
      <c r="W58" s="3"/>
      <c r="X58" s="3">
        <v>1</v>
      </c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130</v>
      </c>
      <c r="AV58" s="3">
        <v>93</v>
      </c>
    </row>
    <row r="59" spans="1:48" ht="30" customHeight="1">
      <c r="A59" s="8" t="s">
        <v>131</v>
      </c>
      <c r="B59" s="8" t="s">
        <v>132</v>
      </c>
      <c r="C59" s="8" t="s">
        <v>65</v>
      </c>
      <c r="D59" s="9">
        <v>132.30000000000001</v>
      </c>
      <c r="E59" s="11">
        <f>TRUNC(일위대가목록!E12,0)</f>
        <v>44876</v>
      </c>
      <c r="F59" s="11">
        <f t="shared" si="4"/>
        <v>5937094</v>
      </c>
      <c r="G59" s="11">
        <f>TRUNC(일위대가목록!F12,0)</f>
        <v>22879</v>
      </c>
      <c r="H59" s="11">
        <f t="shared" si="5"/>
        <v>3026891</v>
      </c>
      <c r="I59" s="11">
        <f>TRUNC(일위대가목록!G12,0)</f>
        <v>0</v>
      </c>
      <c r="J59" s="11">
        <f t="shared" si="6"/>
        <v>0</v>
      </c>
      <c r="K59" s="11">
        <f t="shared" si="7"/>
        <v>67755</v>
      </c>
      <c r="L59" s="11">
        <f t="shared" si="8"/>
        <v>8963985</v>
      </c>
      <c r="M59" s="8" t="s">
        <v>133</v>
      </c>
      <c r="N59" s="2" t="s">
        <v>134</v>
      </c>
      <c r="O59" s="2" t="s">
        <v>52</v>
      </c>
      <c r="P59" s="2" t="s">
        <v>52</v>
      </c>
      <c r="Q59" s="2" t="s">
        <v>104</v>
      </c>
      <c r="R59" s="2" t="s">
        <v>60</v>
      </c>
      <c r="S59" s="2" t="s">
        <v>61</v>
      </c>
      <c r="T59" s="2" t="s">
        <v>61</v>
      </c>
      <c r="U59" s="3"/>
      <c r="V59" s="3"/>
      <c r="W59" s="3"/>
      <c r="X59" s="3">
        <v>1</v>
      </c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135</v>
      </c>
      <c r="AV59" s="3">
        <v>118</v>
      </c>
    </row>
    <row r="60" spans="1:48" ht="30" customHeight="1">
      <c r="A60" s="8" t="s">
        <v>136</v>
      </c>
      <c r="B60" s="8" t="s">
        <v>137</v>
      </c>
      <c r="C60" s="8" t="s">
        <v>75</v>
      </c>
      <c r="D60" s="9">
        <v>89.19</v>
      </c>
      <c r="E60" s="11">
        <f>TRUNC(일위대가목록!E13,0)</f>
        <v>0</v>
      </c>
      <c r="F60" s="11">
        <f t="shared" si="4"/>
        <v>0</v>
      </c>
      <c r="G60" s="11">
        <f>TRUNC(일위대가목록!F13,0)</f>
        <v>84036</v>
      </c>
      <c r="H60" s="11">
        <f t="shared" si="5"/>
        <v>7495170</v>
      </c>
      <c r="I60" s="11">
        <f>TRUNC(일위대가목록!G13,0)</f>
        <v>0</v>
      </c>
      <c r="J60" s="11">
        <f t="shared" si="6"/>
        <v>0</v>
      </c>
      <c r="K60" s="11">
        <f t="shared" si="7"/>
        <v>84036</v>
      </c>
      <c r="L60" s="11">
        <f t="shared" si="8"/>
        <v>7495170</v>
      </c>
      <c r="M60" s="8" t="s">
        <v>138</v>
      </c>
      <c r="N60" s="2" t="s">
        <v>139</v>
      </c>
      <c r="O60" s="2" t="s">
        <v>52</v>
      </c>
      <c r="P60" s="2" t="s">
        <v>52</v>
      </c>
      <c r="Q60" s="2" t="s">
        <v>104</v>
      </c>
      <c r="R60" s="2" t="s">
        <v>60</v>
      </c>
      <c r="S60" s="2" t="s">
        <v>61</v>
      </c>
      <c r="T60" s="2" t="s">
        <v>61</v>
      </c>
      <c r="U60" s="3"/>
      <c r="V60" s="3"/>
      <c r="W60" s="3"/>
      <c r="X60" s="3">
        <v>1</v>
      </c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52</v>
      </c>
      <c r="AS60" s="2" t="s">
        <v>52</v>
      </c>
      <c r="AT60" s="3"/>
      <c r="AU60" s="2" t="s">
        <v>140</v>
      </c>
      <c r="AV60" s="3">
        <v>110</v>
      </c>
    </row>
    <row r="61" spans="1:48" ht="30" customHeight="1">
      <c r="A61" s="8" t="s">
        <v>141</v>
      </c>
      <c r="B61" s="8" t="s">
        <v>142</v>
      </c>
      <c r="C61" s="8" t="s">
        <v>75</v>
      </c>
      <c r="D61" s="9">
        <v>155.87</v>
      </c>
      <c r="E61" s="11">
        <f>TRUNC(일위대가목록!E14,0)</f>
        <v>0</v>
      </c>
      <c r="F61" s="11">
        <f t="shared" si="4"/>
        <v>0</v>
      </c>
      <c r="G61" s="11">
        <f>TRUNC(일위대가목록!F14,0)</f>
        <v>126681</v>
      </c>
      <c r="H61" s="11">
        <f t="shared" si="5"/>
        <v>19745767</v>
      </c>
      <c r="I61" s="11">
        <f>TRUNC(일위대가목록!G14,0)</f>
        <v>0</v>
      </c>
      <c r="J61" s="11">
        <f t="shared" si="6"/>
        <v>0</v>
      </c>
      <c r="K61" s="11">
        <f t="shared" si="7"/>
        <v>126681</v>
      </c>
      <c r="L61" s="11">
        <f t="shared" si="8"/>
        <v>19745767</v>
      </c>
      <c r="M61" s="8" t="s">
        <v>143</v>
      </c>
      <c r="N61" s="2" t="s">
        <v>144</v>
      </c>
      <c r="O61" s="2" t="s">
        <v>52</v>
      </c>
      <c r="P61" s="2" t="s">
        <v>52</v>
      </c>
      <c r="Q61" s="2" t="s">
        <v>104</v>
      </c>
      <c r="R61" s="2" t="s">
        <v>60</v>
      </c>
      <c r="S61" s="2" t="s">
        <v>61</v>
      </c>
      <c r="T61" s="2" t="s">
        <v>61</v>
      </c>
      <c r="U61" s="3"/>
      <c r="V61" s="3"/>
      <c r="W61" s="3"/>
      <c r="X61" s="3">
        <v>1</v>
      </c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52</v>
      </c>
      <c r="AS61" s="2" t="s">
        <v>52</v>
      </c>
      <c r="AT61" s="3"/>
      <c r="AU61" s="2" t="s">
        <v>145</v>
      </c>
      <c r="AV61" s="3">
        <v>115</v>
      </c>
    </row>
    <row r="62" spans="1:48" ht="30" customHeight="1">
      <c r="A62" s="8" t="s">
        <v>146</v>
      </c>
      <c r="B62" s="8" t="s">
        <v>147</v>
      </c>
      <c r="C62" s="8" t="s">
        <v>75</v>
      </c>
      <c r="D62" s="9">
        <v>17.84</v>
      </c>
      <c r="E62" s="11">
        <f>TRUNC(단가대비표!O10,0)</f>
        <v>288000</v>
      </c>
      <c r="F62" s="11">
        <f t="shared" si="4"/>
        <v>5137920</v>
      </c>
      <c r="G62" s="11">
        <f>TRUNC(단가대비표!P10,0)</f>
        <v>0</v>
      </c>
      <c r="H62" s="11">
        <f t="shared" si="5"/>
        <v>0</v>
      </c>
      <c r="I62" s="11">
        <f>TRUNC(단가대비표!V10,0)</f>
        <v>0</v>
      </c>
      <c r="J62" s="11">
        <f t="shared" si="6"/>
        <v>0</v>
      </c>
      <c r="K62" s="11">
        <f t="shared" si="7"/>
        <v>288000</v>
      </c>
      <c r="L62" s="11">
        <f t="shared" si="8"/>
        <v>5137920</v>
      </c>
      <c r="M62" s="8" t="s">
        <v>148</v>
      </c>
      <c r="N62" s="2" t="s">
        <v>149</v>
      </c>
      <c r="O62" s="2" t="s">
        <v>52</v>
      </c>
      <c r="P62" s="2" t="s">
        <v>52</v>
      </c>
      <c r="Q62" s="2" t="s">
        <v>104</v>
      </c>
      <c r="R62" s="2" t="s">
        <v>61</v>
      </c>
      <c r="S62" s="2" t="s">
        <v>61</v>
      </c>
      <c r="T62" s="2" t="s">
        <v>60</v>
      </c>
      <c r="U62" s="3"/>
      <c r="V62" s="3"/>
      <c r="W62" s="3"/>
      <c r="X62" s="3">
        <v>1</v>
      </c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52</v>
      </c>
      <c r="AS62" s="2" t="s">
        <v>52</v>
      </c>
      <c r="AT62" s="3"/>
      <c r="AU62" s="2" t="s">
        <v>150</v>
      </c>
      <c r="AV62" s="3">
        <v>116</v>
      </c>
    </row>
    <row r="63" spans="1:48" ht="30" customHeight="1">
      <c r="A63" s="8" t="s">
        <v>151</v>
      </c>
      <c r="B63" s="8" t="s">
        <v>152</v>
      </c>
      <c r="C63" s="8" t="s">
        <v>75</v>
      </c>
      <c r="D63" s="9">
        <v>38.97</v>
      </c>
      <c r="E63" s="11">
        <f>TRUNC(단가대비표!O11,0)</f>
        <v>25000</v>
      </c>
      <c r="F63" s="11">
        <f t="shared" si="4"/>
        <v>974250</v>
      </c>
      <c r="G63" s="11">
        <f>TRUNC(단가대비표!P11,0)</f>
        <v>0</v>
      </c>
      <c r="H63" s="11">
        <f t="shared" si="5"/>
        <v>0</v>
      </c>
      <c r="I63" s="11">
        <f>TRUNC(단가대비표!V11,0)</f>
        <v>0</v>
      </c>
      <c r="J63" s="11">
        <f t="shared" si="6"/>
        <v>0</v>
      </c>
      <c r="K63" s="11">
        <f t="shared" si="7"/>
        <v>25000</v>
      </c>
      <c r="L63" s="11">
        <f t="shared" si="8"/>
        <v>974250</v>
      </c>
      <c r="M63" s="8" t="s">
        <v>153</v>
      </c>
      <c r="N63" s="2" t="s">
        <v>154</v>
      </c>
      <c r="O63" s="2" t="s">
        <v>52</v>
      </c>
      <c r="P63" s="2" t="s">
        <v>52</v>
      </c>
      <c r="Q63" s="2" t="s">
        <v>104</v>
      </c>
      <c r="R63" s="2" t="s">
        <v>61</v>
      </c>
      <c r="S63" s="2" t="s">
        <v>61</v>
      </c>
      <c r="T63" s="2" t="s">
        <v>60</v>
      </c>
      <c r="U63" s="3"/>
      <c r="V63" s="3"/>
      <c r="W63" s="3"/>
      <c r="X63" s="3">
        <v>1</v>
      </c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2" t="s">
        <v>52</v>
      </c>
      <c r="AS63" s="2" t="s">
        <v>52</v>
      </c>
      <c r="AT63" s="3"/>
      <c r="AU63" s="2" t="s">
        <v>155</v>
      </c>
      <c r="AV63" s="3">
        <v>117</v>
      </c>
    </row>
    <row r="64" spans="1:48" ht="30" customHeight="1">
      <c r="A64" s="8" t="s">
        <v>98</v>
      </c>
      <c r="B64" s="8" t="s">
        <v>99</v>
      </c>
      <c r="C64" s="8" t="s">
        <v>100</v>
      </c>
      <c r="D64" s="9">
        <v>1</v>
      </c>
      <c r="E64" s="11">
        <v>0</v>
      </c>
      <c r="F64" s="11">
        <f t="shared" si="4"/>
        <v>0</v>
      </c>
      <c r="G64" s="11">
        <f>ROUNDDOWN(SUMIF(X53:X64, RIGHTB(N64, 1), H53:H64)*W64, 0)</f>
        <v>6187361</v>
      </c>
      <c r="H64" s="11">
        <f t="shared" si="5"/>
        <v>6187361</v>
      </c>
      <c r="I64" s="11">
        <v>0</v>
      </c>
      <c r="J64" s="11">
        <f t="shared" si="6"/>
        <v>0</v>
      </c>
      <c r="K64" s="11">
        <f t="shared" si="7"/>
        <v>6187361</v>
      </c>
      <c r="L64" s="11">
        <f t="shared" si="8"/>
        <v>6187361</v>
      </c>
      <c r="M64" s="8" t="s">
        <v>153</v>
      </c>
      <c r="N64" s="2" t="s">
        <v>101</v>
      </c>
      <c r="O64" s="2" t="s">
        <v>52</v>
      </c>
      <c r="P64" s="2" t="s">
        <v>52</v>
      </c>
      <c r="Q64" s="2" t="s">
        <v>104</v>
      </c>
      <c r="R64" s="2" t="s">
        <v>61</v>
      </c>
      <c r="S64" s="2" t="s">
        <v>61</v>
      </c>
      <c r="T64" s="2" t="s">
        <v>61</v>
      </c>
      <c r="U64" s="3">
        <v>1</v>
      </c>
      <c r="V64" s="3">
        <v>1</v>
      </c>
      <c r="W64" s="3">
        <v>0.1</v>
      </c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2" t="s">
        <v>52</v>
      </c>
      <c r="AS64" s="2" t="s">
        <v>52</v>
      </c>
      <c r="AT64" s="3"/>
      <c r="AU64" s="2" t="s">
        <v>156</v>
      </c>
      <c r="AV64" s="3">
        <v>52</v>
      </c>
    </row>
    <row r="65" spans="1:48" ht="30" customHeight="1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</row>
    <row r="66" spans="1:48" ht="30" customHeight="1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</row>
    <row r="67" spans="1:48" ht="30" customHeight="1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</row>
    <row r="68" spans="1:48" ht="30" customHeight="1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</row>
    <row r="69" spans="1:48" ht="30" customHeight="1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</row>
    <row r="70" spans="1:48" ht="30" customHeight="1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</row>
    <row r="71" spans="1:48" ht="30" customHeight="1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48" ht="30" customHeight="1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48" ht="30" customHeight="1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48" ht="30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48" ht="30" customHeight="1">
      <c r="A75" s="8" t="s">
        <v>69</v>
      </c>
      <c r="B75" s="9"/>
      <c r="C75" s="9"/>
      <c r="D75" s="9"/>
      <c r="E75" s="9"/>
      <c r="F75" s="11">
        <f>SUM(F53:F74)</f>
        <v>19640646</v>
      </c>
      <c r="G75" s="9"/>
      <c r="H75" s="11">
        <f>SUM(H53:H74)</f>
        <v>68060975</v>
      </c>
      <c r="I75" s="9"/>
      <c r="J75" s="11">
        <f>SUM(J53:J74)</f>
        <v>4026599</v>
      </c>
      <c r="K75" s="9"/>
      <c r="L75" s="11">
        <f>SUM(L53:L74)</f>
        <v>91728220</v>
      </c>
      <c r="M75" s="9"/>
      <c r="N75" t="s">
        <v>70</v>
      </c>
    </row>
    <row r="76" spans="1:48" ht="30" customHeight="1">
      <c r="A76" s="8" t="s">
        <v>157</v>
      </c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3"/>
      <c r="O76" s="3"/>
      <c r="P76" s="3"/>
      <c r="Q76" s="2" t="s">
        <v>158</v>
      </c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</row>
    <row r="77" spans="1:48" ht="30" customHeight="1">
      <c r="A77" s="8" t="s">
        <v>159</v>
      </c>
      <c r="B77" s="8" t="s">
        <v>160</v>
      </c>
      <c r="C77" s="8" t="s">
        <v>161</v>
      </c>
      <c r="D77" s="9">
        <v>214.3</v>
      </c>
      <c r="E77" s="11">
        <f>TRUNC(중기단가목록!E9,0)</f>
        <v>0</v>
      </c>
      <c r="F77" s="11">
        <f t="shared" ref="F77:F82" si="9">TRUNC(E77*D77, 0)</f>
        <v>0</v>
      </c>
      <c r="G77" s="11">
        <f>TRUNC(중기단가목록!F9,0)</f>
        <v>0</v>
      </c>
      <c r="H77" s="11">
        <f t="shared" ref="H77:H82" si="10">TRUNC(G77*D77, 0)</f>
        <v>0</v>
      </c>
      <c r="I77" s="11">
        <f>TRUNC(중기단가목록!G9,0)</f>
        <v>14365</v>
      </c>
      <c r="J77" s="11">
        <f t="shared" ref="J77:J82" si="11">TRUNC(I77*D77, 0)</f>
        <v>3078419</v>
      </c>
      <c r="K77" s="11">
        <f t="shared" ref="K77:L82" si="12">TRUNC(E77+G77+I77, 0)</f>
        <v>14365</v>
      </c>
      <c r="L77" s="11">
        <f t="shared" si="12"/>
        <v>3078419</v>
      </c>
      <c r="M77" s="8" t="s">
        <v>162</v>
      </c>
      <c r="N77" s="2" t="s">
        <v>163</v>
      </c>
      <c r="O77" s="2" t="s">
        <v>52</v>
      </c>
      <c r="P77" s="2" t="s">
        <v>52</v>
      </c>
      <c r="Q77" s="2" t="s">
        <v>158</v>
      </c>
      <c r="R77" s="2" t="s">
        <v>61</v>
      </c>
      <c r="S77" s="2" t="s">
        <v>60</v>
      </c>
      <c r="T77" s="2" t="s">
        <v>61</v>
      </c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2" t="s">
        <v>52</v>
      </c>
      <c r="AS77" s="2" t="s">
        <v>52</v>
      </c>
      <c r="AT77" s="3"/>
      <c r="AU77" s="2" t="s">
        <v>164</v>
      </c>
      <c r="AV77" s="3">
        <v>12</v>
      </c>
    </row>
    <row r="78" spans="1:48" ht="30" customHeight="1">
      <c r="A78" s="8" t="s">
        <v>165</v>
      </c>
      <c r="B78" s="8" t="s">
        <v>166</v>
      </c>
      <c r="C78" s="8" t="s">
        <v>161</v>
      </c>
      <c r="D78" s="9">
        <v>196.2</v>
      </c>
      <c r="E78" s="11">
        <f>TRUNC(중기단가목록!E10,0)</f>
        <v>0</v>
      </c>
      <c r="F78" s="11">
        <f t="shared" si="9"/>
        <v>0</v>
      </c>
      <c r="G78" s="11">
        <f>TRUNC(중기단가목록!F10,0)</f>
        <v>272667</v>
      </c>
      <c r="H78" s="11">
        <f t="shared" si="10"/>
        <v>53497265</v>
      </c>
      <c r="I78" s="11">
        <f>TRUNC(중기단가목록!G10,0)</f>
        <v>0</v>
      </c>
      <c r="J78" s="11">
        <f t="shared" si="11"/>
        <v>0</v>
      </c>
      <c r="K78" s="11">
        <f t="shared" si="12"/>
        <v>272667</v>
      </c>
      <c r="L78" s="11">
        <f t="shared" si="12"/>
        <v>53497265</v>
      </c>
      <c r="M78" s="8" t="s">
        <v>167</v>
      </c>
      <c r="N78" s="2" t="s">
        <v>168</v>
      </c>
      <c r="O78" s="2" t="s">
        <v>52</v>
      </c>
      <c r="P78" s="2" t="s">
        <v>52</v>
      </c>
      <c r="Q78" s="2" t="s">
        <v>158</v>
      </c>
      <c r="R78" s="2" t="s">
        <v>61</v>
      </c>
      <c r="S78" s="2" t="s">
        <v>60</v>
      </c>
      <c r="T78" s="2" t="s">
        <v>61</v>
      </c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2" t="s">
        <v>52</v>
      </c>
      <c r="AS78" s="2" t="s">
        <v>52</v>
      </c>
      <c r="AT78" s="3"/>
      <c r="AU78" s="2" t="s">
        <v>169</v>
      </c>
      <c r="AV78" s="3">
        <v>13</v>
      </c>
    </row>
    <row r="79" spans="1:48" ht="30" customHeight="1">
      <c r="A79" s="8" t="s">
        <v>170</v>
      </c>
      <c r="B79" s="8" t="s">
        <v>52</v>
      </c>
      <c r="C79" s="8" t="s">
        <v>161</v>
      </c>
      <c r="D79" s="9">
        <v>214.3</v>
      </c>
      <c r="E79" s="11">
        <f>TRUNC(단가대비표!O16,0)</f>
        <v>0</v>
      </c>
      <c r="F79" s="11">
        <f t="shared" si="9"/>
        <v>0</v>
      </c>
      <c r="G79" s="11">
        <f>TRUNC(단가대비표!P16,0)</f>
        <v>0</v>
      </c>
      <c r="H79" s="11">
        <f t="shared" si="10"/>
        <v>0</v>
      </c>
      <c r="I79" s="11">
        <f>TRUNC(단가대비표!V16,0)</f>
        <v>772882</v>
      </c>
      <c r="J79" s="11">
        <f t="shared" si="11"/>
        <v>165628612</v>
      </c>
      <c r="K79" s="11">
        <f t="shared" si="12"/>
        <v>772882</v>
      </c>
      <c r="L79" s="11">
        <f t="shared" si="12"/>
        <v>165628612</v>
      </c>
      <c r="M79" s="8" t="s">
        <v>171</v>
      </c>
      <c r="N79" s="2" t="s">
        <v>172</v>
      </c>
      <c r="O79" s="2" t="s">
        <v>52</v>
      </c>
      <c r="P79" s="2" t="s">
        <v>52</v>
      </c>
      <c r="Q79" s="2" t="s">
        <v>158</v>
      </c>
      <c r="R79" s="2" t="s">
        <v>61</v>
      </c>
      <c r="S79" s="2" t="s">
        <v>61</v>
      </c>
      <c r="T79" s="2" t="s">
        <v>60</v>
      </c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2" t="s">
        <v>52</v>
      </c>
      <c r="AS79" s="2" t="s">
        <v>52</v>
      </c>
      <c r="AT79" s="3"/>
      <c r="AU79" s="2" t="s">
        <v>173</v>
      </c>
      <c r="AV79" s="3">
        <v>14</v>
      </c>
    </row>
    <row r="80" spans="1:48" ht="30" customHeight="1">
      <c r="A80" s="8" t="s">
        <v>174</v>
      </c>
      <c r="B80" s="8" t="s">
        <v>52</v>
      </c>
      <c r="C80" s="8" t="s">
        <v>175</v>
      </c>
      <c r="D80" s="9">
        <v>4</v>
      </c>
      <c r="E80" s="11">
        <f>TRUNC(단가대비표!O17,0)</f>
        <v>0</v>
      </c>
      <c r="F80" s="11">
        <f t="shared" si="9"/>
        <v>0</v>
      </c>
      <c r="G80" s="11">
        <f>TRUNC(단가대비표!P17,0)</f>
        <v>0</v>
      </c>
      <c r="H80" s="11">
        <f t="shared" si="10"/>
        <v>0</v>
      </c>
      <c r="I80" s="11">
        <f>TRUNC(단가대비표!V17,0)</f>
        <v>5200000</v>
      </c>
      <c r="J80" s="11">
        <f t="shared" si="11"/>
        <v>20800000</v>
      </c>
      <c r="K80" s="11">
        <f t="shared" si="12"/>
        <v>5200000</v>
      </c>
      <c r="L80" s="11">
        <f t="shared" si="12"/>
        <v>20800000</v>
      </c>
      <c r="M80" s="8" t="s">
        <v>176</v>
      </c>
      <c r="N80" s="2" t="s">
        <v>177</v>
      </c>
      <c r="O80" s="2" t="s">
        <v>52</v>
      </c>
      <c r="P80" s="2" t="s">
        <v>52</v>
      </c>
      <c r="Q80" s="2" t="s">
        <v>158</v>
      </c>
      <c r="R80" s="2" t="s">
        <v>61</v>
      </c>
      <c r="S80" s="2" t="s">
        <v>61</v>
      </c>
      <c r="T80" s="2" t="s">
        <v>60</v>
      </c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2" t="s">
        <v>52</v>
      </c>
      <c r="AS80" s="2" t="s">
        <v>52</v>
      </c>
      <c r="AT80" s="3"/>
      <c r="AU80" s="2" t="s">
        <v>178</v>
      </c>
      <c r="AV80" s="3">
        <v>15</v>
      </c>
    </row>
    <row r="81" spans="1:48" ht="30" customHeight="1">
      <c r="A81" s="8" t="s">
        <v>179</v>
      </c>
      <c r="B81" s="8" t="s">
        <v>52</v>
      </c>
      <c r="C81" s="8" t="s">
        <v>180</v>
      </c>
      <c r="D81" s="9">
        <v>214.3</v>
      </c>
      <c r="E81" s="11">
        <f>TRUNC(단가대비표!O54,0)</f>
        <v>0</v>
      </c>
      <c r="F81" s="11">
        <f t="shared" si="9"/>
        <v>0</v>
      </c>
      <c r="G81" s="11">
        <f>TRUNC(단가대비표!P54,0)</f>
        <v>0</v>
      </c>
      <c r="H81" s="11">
        <f t="shared" si="10"/>
        <v>0</v>
      </c>
      <c r="I81" s="11">
        <f>TRUNC(단가대비표!V54,0)</f>
        <v>4734</v>
      </c>
      <c r="J81" s="11">
        <f t="shared" si="11"/>
        <v>1014496</v>
      </c>
      <c r="K81" s="11">
        <f t="shared" si="12"/>
        <v>4734</v>
      </c>
      <c r="L81" s="11">
        <f t="shared" si="12"/>
        <v>1014496</v>
      </c>
      <c r="M81" s="8" t="s">
        <v>181</v>
      </c>
      <c r="N81" s="2" t="s">
        <v>182</v>
      </c>
      <c r="O81" s="2" t="s">
        <v>52</v>
      </c>
      <c r="P81" s="2" t="s">
        <v>52</v>
      </c>
      <c r="Q81" s="2" t="s">
        <v>158</v>
      </c>
      <c r="R81" s="2" t="s">
        <v>61</v>
      </c>
      <c r="S81" s="2" t="s">
        <v>61</v>
      </c>
      <c r="T81" s="2" t="s">
        <v>60</v>
      </c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2" t="s">
        <v>52</v>
      </c>
      <c r="AS81" s="2" t="s">
        <v>52</v>
      </c>
      <c r="AT81" s="3"/>
      <c r="AU81" s="2" t="s">
        <v>183</v>
      </c>
      <c r="AV81" s="3">
        <v>16</v>
      </c>
    </row>
    <row r="82" spans="1:48" ht="30" customHeight="1">
      <c r="A82" s="8" t="s">
        <v>184</v>
      </c>
      <c r="B82" s="8" t="s">
        <v>52</v>
      </c>
      <c r="C82" s="8" t="s">
        <v>180</v>
      </c>
      <c r="D82" s="9">
        <v>214.3</v>
      </c>
      <c r="E82" s="11">
        <f>TRUNC(단가대비표!O55,0)</f>
        <v>0</v>
      </c>
      <c r="F82" s="11">
        <f t="shared" si="9"/>
        <v>0</v>
      </c>
      <c r="G82" s="11">
        <f>TRUNC(단가대비표!P55,0)</f>
        <v>0</v>
      </c>
      <c r="H82" s="11">
        <f t="shared" si="10"/>
        <v>0</v>
      </c>
      <c r="I82" s="11">
        <f>TRUNC(단가대비표!V55,0)</f>
        <v>4734</v>
      </c>
      <c r="J82" s="11">
        <f t="shared" si="11"/>
        <v>1014496</v>
      </c>
      <c r="K82" s="11">
        <f t="shared" si="12"/>
        <v>4734</v>
      </c>
      <c r="L82" s="11">
        <f t="shared" si="12"/>
        <v>1014496</v>
      </c>
      <c r="M82" s="8" t="s">
        <v>185</v>
      </c>
      <c r="N82" s="2" t="s">
        <v>186</v>
      </c>
      <c r="O82" s="2" t="s">
        <v>52</v>
      </c>
      <c r="P82" s="2" t="s">
        <v>52</v>
      </c>
      <c r="Q82" s="2" t="s">
        <v>158</v>
      </c>
      <c r="R82" s="2" t="s">
        <v>61</v>
      </c>
      <c r="S82" s="2" t="s">
        <v>61</v>
      </c>
      <c r="T82" s="2" t="s">
        <v>60</v>
      </c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2" t="s">
        <v>52</v>
      </c>
      <c r="AS82" s="2" t="s">
        <v>52</v>
      </c>
      <c r="AT82" s="3"/>
      <c r="AU82" s="2" t="s">
        <v>187</v>
      </c>
      <c r="AV82" s="3">
        <v>17</v>
      </c>
    </row>
    <row r="83" spans="1:48" ht="30" customHeight="1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</row>
    <row r="84" spans="1:48" ht="30" customHeight="1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</row>
    <row r="85" spans="1:48" ht="30" customHeight="1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</row>
    <row r="86" spans="1:48" ht="30" customHeight="1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</row>
    <row r="87" spans="1:48" ht="30" customHeight="1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</row>
    <row r="88" spans="1:48" ht="30" customHeight="1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</row>
    <row r="89" spans="1:48" ht="30" customHeight="1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</row>
    <row r="90" spans="1:48" ht="30" customHeight="1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48" ht="30" customHeight="1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48" ht="30" customHeight="1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</row>
    <row r="93" spans="1:48" ht="30" customHeight="1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</row>
    <row r="94" spans="1:48" ht="30" customHeight="1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</row>
    <row r="95" spans="1:48" ht="30" customHeight="1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48" ht="30" customHeight="1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48" ht="30" customHeigh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48" ht="30" customHeigh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30" customHeight="1">
      <c r="A99" s="8" t="s">
        <v>69</v>
      </c>
      <c r="B99" s="9"/>
      <c r="C99" s="9"/>
      <c r="D99" s="9"/>
      <c r="E99" s="9"/>
      <c r="F99" s="11">
        <f>SUM(F77:F98)</f>
        <v>0</v>
      </c>
      <c r="G99" s="9"/>
      <c r="H99" s="11">
        <f>SUM(H77:H98)</f>
        <v>53497265</v>
      </c>
      <c r="I99" s="9"/>
      <c r="J99" s="11">
        <f>SUM(J77:J98)</f>
        <v>191536023</v>
      </c>
      <c r="K99" s="9"/>
      <c r="L99" s="11">
        <f>SUM(L77:L98)</f>
        <v>245033288</v>
      </c>
      <c r="M99" s="9"/>
      <c r="N99" t="s">
        <v>70</v>
      </c>
    </row>
    <row r="100" spans="1:48" ht="30" customHeight="1">
      <c r="A100" s="8" t="s">
        <v>188</v>
      </c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3"/>
      <c r="O100" s="3"/>
      <c r="P100" s="3"/>
      <c r="Q100" s="2" t="s">
        <v>189</v>
      </c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</row>
    <row r="101" spans="1:48" ht="30" customHeight="1">
      <c r="A101" s="8" t="s">
        <v>191</v>
      </c>
      <c r="B101" s="8" t="s">
        <v>192</v>
      </c>
      <c r="C101" s="8" t="s">
        <v>193</v>
      </c>
      <c r="D101" s="9">
        <v>10</v>
      </c>
      <c r="E101" s="11">
        <f>TRUNC(일위대가목록!E15,0)</f>
        <v>5000</v>
      </c>
      <c r="F101" s="11">
        <f>TRUNC(E101*D101, 0)</f>
        <v>50000</v>
      </c>
      <c r="G101" s="11">
        <f>TRUNC(일위대가목록!F15,0)</f>
        <v>0</v>
      </c>
      <c r="H101" s="11">
        <f>TRUNC(G101*D101, 0)</f>
        <v>0</v>
      </c>
      <c r="I101" s="11">
        <f>TRUNC(일위대가목록!G15,0)</f>
        <v>30258</v>
      </c>
      <c r="J101" s="11">
        <f>TRUNC(I101*D101, 0)</f>
        <v>302580</v>
      </c>
      <c r="K101" s="11">
        <f>TRUNC(E101+G101+I101, 0)</f>
        <v>35258</v>
      </c>
      <c r="L101" s="11">
        <f>TRUNC(F101+H101+J101, 0)</f>
        <v>352580</v>
      </c>
      <c r="M101" s="8" t="s">
        <v>194</v>
      </c>
      <c r="N101" s="2" t="s">
        <v>195</v>
      </c>
      <c r="O101" s="2" t="s">
        <v>52</v>
      </c>
      <c r="P101" s="2" t="s">
        <v>52</v>
      </c>
      <c r="Q101" s="2" t="s">
        <v>189</v>
      </c>
      <c r="R101" s="2" t="s">
        <v>60</v>
      </c>
      <c r="S101" s="2" t="s">
        <v>61</v>
      </c>
      <c r="T101" s="2" t="s">
        <v>61</v>
      </c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2" t="s">
        <v>52</v>
      </c>
      <c r="AS101" s="2" t="s">
        <v>52</v>
      </c>
      <c r="AT101" s="3"/>
      <c r="AU101" s="2" t="s">
        <v>196</v>
      </c>
      <c r="AV101" s="3">
        <v>18</v>
      </c>
    </row>
    <row r="102" spans="1:48" ht="30" customHeight="1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</row>
    <row r="103" spans="1:48" ht="30" customHeight="1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</row>
    <row r="104" spans="1:48" ht="30" customHeight="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48" ht="30" customHeight="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48" ht="30" customHeight="1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48" ht="30" customHeight="1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</row>
    <row r="108" spans="1:48" ht="30" customHeight="1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</row>
    <row r="109" spans="1:48" ht="30" customHeight="1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</row>
    <row r="110" spans="1:48" ht="30" customHeight="1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</row>
    <row r="111" spans="1:48" ht="30" customHeight="1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</row>
    <row r="112" spans="1:48" ht="30" customHeight="1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</row>
    <row r="113" spans="1:14" ht="30" customHeight="1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</row>
    <row r="114" spans="1:14" ht="30" customHeight="1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</row>
    <row r="115" spans="1:14" ht="30" customHeight="1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</row>
    <row r="116" spans="1:14" ht="30" customHeight="1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</row>
    <row r="117" spans="1:14" ht="30" customHeight="1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</row>
    <row r="118" spans="1:14" ht="30" customHeight="1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</row>
    <row r="119" spans="1:14" ht="30" customHeight="1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</row>
    <row r="120" spans="1:14" ht="30" customHeight="1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</row>
    <row r="121" spans="1:14" ht="30" customHeight="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</row>
    <row r="122" spans="1:14" ht="30" customHeight="1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</row>
    <row r="123" spans="1:14" ht="30" customHeight="1">
      <c r="A123" s="8" t="s">
        <v>69</v>
      </c>
      <c r="B123" s="9"/>
      <c r="C123" s="9"/>
      <c r="D123" s="9"/>
      <c r="E123" s="9"/>
      <c r="F123" s="11">
        <f>SUM(F101:F122)</f>
        <v>50000</v>
      </c>
      <c r="G123" s="9"/>
      <c r="H123" s="11">
        <f>SUM(H101:H122)</f>
        <v>0</v>
      </c>
      <c r="I123" s="9"/>
      <c r="J123" s="11">
        <f>SUM(J101:J122)</f>
        <v>302580</v>
      </c>
      <c r="K123" s="9"/>
      <c r="L123" s="11">
        <f>SUM(L101:L122)</f>
        <v>352580</v>
      </c>
      <c r="M123" s="9"/>
      <c r="N123" t="s">
        <v>70</v>
      </c>
    </row>
  </sheetData>
  <mergeCells count="45">
    <mergeCell ref="AR2:AR3"/>
    <mergeCell ref="AS2:AS3"/>
    <mergeCell ref="AT2:AT3"/>
    <mergeCell ref="AU2:AU3"/>
    <mergeCell ref="AV2:AV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</mergeCells>
  <phoneticPr fontId="3" type="noConversion"/>
  <pageMargins left="0.78740157480314954" right="0" top="0.39370078740157477" bottom="0.39370078740157477" header="0" footer="0"/>
  <pageSetup paperSize="9" scale="65" fitToHeight="0" orientation="landscape" r:id="rId1"/>
  <rowBreaks count="5" manualBreakCount="5">
    <brk id="27" max="16383" man="1"/>
    <brk id="51" max="16383" man="1"/>
    <brk id="75" max="16383" man="1"/>
    <brk id="99" max="16383" man="1"/>
    <brk id="12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1"/>
  <sheetViews>
    <sheetView view="pageBreakPreview" topLeftCell="B6" zoomScale="85" zoomScaleNormal="100" zoomScaleSheetLayoutView="85" workbookViewId="0">
      <selection activeCell="M24" sqref="M24"/>
    </sheetView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4" width="2.625" hidden="1" customWidth="1"/>
  </cols>
  <sheetData>
    <row r="1" spans="1:14" ht="30" customHeight="1">
      <c r="A1" s="38" t="s">
        <v>197</v>
      </c>
      <c r="B1" s="38"/>
      <c r="C1" s="38"/>
      <c r="D1" s="38"/>
      <c r="E1" s="38"/>
      <c r="F1" s="38"/>
      <c r="G1" s="38"/>
      <c r="H1" s="38"/>
      <c r="I1" s="38"/>
      <c r="J1" s="38"/>
    </row>
    <row r="2" spans="1:14" ht="30" customHeight="1">
      <c r="A2" s="39" t="s">
        <v>1</v>
      </c>
      <c r="B2" s="39"/>
      <c r="C2" s="39"/>
      <c r="D2" s="39"/>
      <c r="E2" s="39"/>
      <c r="F2" s="39"/>
      <c r="G2" s="39"/>
      <c r="H2" s="39"/>
      <c r="I2" s="39"/>
      <c r="J2" s="39"/>
    </row>
    <row r="3" spans="1:14" ht="30" customHeight="1">
      <c r="A3" s="4" t="s">
        <v>198</v>
      </c>
      <c r="B3" s="4" t="s">
        <v>2</v>
      </c>
      <c r="C3" s="4" t="s">
        <v>3</v>
      </c>
      <c r="D3" s="4" t="s">
        <v>4</v>
      </c>
      <c r="E3" s="4" t="s">
        <v>199</v>
      </c>
      <c r="F3" s="4" t="s">
        <v>200</v>
      </c>
      <c r="G3" s="4" t="s">
        <v>201</v>
      </c>
      <c r="H3" s="4" t="s">
        <v>202</v>
      </c>
      <c r="I3" s="4" t="s">
        <v>203</v>
      </c>
      <c r="J3" s="4" t="s">
        <v>204</v>
      </c>
      <c r="K3" s="1" t="s">
        <v>205</v>
      </c>
      <c r="L3" s="1" t="s">
        <v>206</v>
      </c>
      <c r="M3" s="1" t="s">
        <v>207</v>
      </c>
      <c r="N3" s="1" t="s">
        <v>208</v>
      </c>
    </row>
    <row r="4" spans="1:14" ht="30" customHeight="1">
      <c r="A4" s="8" t="s">
        <v>59</v>
      </c>
      <c r="B4" s="8" t="s">
        <v>56</v>
      </c>
      <c r="C4" s="8" t="s">
        <v>52</v>
      </c>
      <c r="D4" s="8" t="s">
        <v>57</v>
      </c>
      <c r="E4" s="14">
        <f>일위대가!F10</f>
        <v>18783</v>
      </c>
      <c r="F4" s="14">
        <f>일위대가!H10</f>
        <v>120830</v>
      </c>
      <c r="G4" s="14">
        <f>일위대가!J10</f>
        <v>0</v>
      </c>
      <c r="H4" s="14">
        <f t="shared" ref="H4:H31" si="0">E4+F4+G4</f>
        <v>139613</v>
      </c>
      <c r="I4" s="8" t="s">
        <v>58</v>
      </c>
      <c r="J4" s="8" t="s">
        <v>218</v>
      </c>
      <c r="K4" s="2" t="s">
        <v>52</v>
      </c>
      <c r="L4" s="2" t="s">
        <v>52</v>
      </c>
      <c r="M4" s="2" t="s">
        <v>218</v>
      </c>
      <c r="N4" s="2" t="s">
        <v>52</v>
      </c>
    </row>
    <row r="5" spans="1:14" ht="30" customHeight="1">
      <c r="A5" s="8" t="s">
        <v>67</v>
      </c>
      <c r="B5" s="8" t="s">
        <v>63</v>
      </c>
      <c r="C5" s="8" t="s">
        <v>64</v>
      </c>
      <c r="D5" s="8" t="s">
        <v>65</v>
      </c>
      <c r="E5" s="14">
        <f>일위대가!F27</f>
        <v>0</v>
      </c>
      <c r="F5" s="14">
        <f>일위대가!H27</f>
        <v>0</v>
      </c>
      <c r="G5" s="14">
        <f>일위대가!J27</f>
        <v>67144</v>
      </c>
      <c r="H5" s="14">
        <f t="shared" si="0"/>
        <v>67144</v>
      </c>
      <c r="I5" s="8" t="s">
        <v>66</v>
      </c>
      <c r="J5" s="8" t="s">
        <v>247</v>
      </c>
      <c r="K5" s="2" t="s">
        <v>52</v>
      </c>
      <c r="L5" s="2" t="s">
        <v>52</v>
      </c>
      <c r="M5" s="2" t="s">
        <v>247</v>
      </c>
      <c r="N5" s="2" t="s">
        <v>52</v>
      </c>
    </row>
    <row r="6" spans="1:14" ht="30" customHeight="1">
      <c r="A6" s="8" t="s">
        <v>109</v>
      </c>
      <c r="B6" s="8" t="s">
        <v>105</v>
      </c>
      <c r="C6" s="8" t="s">
        <v>106</v>
      </c>
      <c r="D6" s="8" t="s">
        <v>107</v>
      </c>
      <c r="E6" s="14">
        <f>일위대가!F34</f>
        <v>98119</v>
      </c>
      <c r="F6" s="14">
        <f>일위대가!H34</f>
        <v>441520</v>
      </c>
      <c r="G6" s="14">
        <f>일위대가!J34</f>
        <v>62093</v>
      </c>
      <c r="H6" s="14">
        <f t="shared" si="0"/>
        <v>601732</v>
      </c>
      <c r="I6" s="8" t="s">
        <v>108</v>
      </c>
      <c r="J6" s="8" t="s">
        <v>299</v>
      </c>
      <c r="K6" s="2" t="s">
        <v>52</v>
      </c>
      <c r="L6" s="2" t="s">
        <v>52</v>
      </c>
      <c r="M6" s="2" t="s">
        <v>299</v>
      </c>
      <c r="N6" s="2" t="s">
        <v>52</v>
      </c>
    </row>
    <row r="7" spans="1:14" ht="30" customHeight="1">
      <c r="A7" s="8" t="s">
        <v>113</v>
      </c>
      <c r="B7" s="8" t="s">
        <v>111</v>
      </c>
      <c r="C7" s="8" t="s">
        <v>106</v>
      </c>
      <c r="D7" s="8" t="s">
        <v>107</v>
      </c>
      <c r="E7" s="14">
        <f>일위대가!F41</f>
        <v>102057</v>
      </c>
      <c r="F7" s="14">
        <f>일위대가!H41</f>
        <v>443909</v>
      </c>
      <c r="G7" s="14">
        <f>일위대가!J41</f>
        <v>61641</v>
      </c>
      <c r="H7" s="14">
        <f t="shared" si="0"/>
        <v>607607</v>
      </c>
      <c r="I7" s="8" t="s">
        <v>112</v>
      </c>
      <c r="J7" s="8" t="s">
        <v>299</v>
      </c>
      <c r="K7" s="2" t="s">
        <v>52</v>
      </c>
      <c r="L7" s="2" t="s">
        <v>52</v>
      </c>
      <c r="M7" s="2" t="s">
        <v>299</v>
      </c>
      <c r="N7" s="2" t="s">
        <v>52</v>
      </c>
    </row>
    <row r="8" spans="1:14" ht="30" customHeight="1">
      <c r="A8" s="8" t="s">
        <v>117</v>
      </c>
      <c r="B8" s="8" t="s">
        <v>115</v>
      </c>
      <c r="C8" s="8" t="s">
        <v>52</v>
      </c>
      <c r="D8" s="8" t="s">
        <v>57</v>
      </c>
      <c r="E8" s="14">
        <f>일위대가!F49</f>
        <v>1927568</v>
      </c>
      <c r="F8" s="14">
        <f>일위대가!H49</f>
        <v>7426098</v>
      </c>
      <c r="G8" s="14">
        <f>일위대가!J49</f>
        <v>866107</v>
      </c>
      <c r="H8" s="14">
        <f t="shared" si="0"/>
        <v>10219773</v>
      </c>
      <c r="I8" s="8" t="s">
        <v>116</v>
      </c>
      <c r="J8" s="8" t="s">
        <v>299</v>
      </c>
      <c r="K8" s="2" t="s">
        <v>52</v>
      </c>
      <c r="L8" s="2" t="s">
        <v>52</v>
      </c>
      <c r="M8" s="2" t="s">
        <v>299</v>
      </c>
      <c r="N8" s="2" t="s">
        <v>52</v>
      </c>
    </row>
    <row r="9" spans="1:14" ht="30" customHeight="1">
      <c r="A9" s="8" t="s">
        <v>121</v>
      </c>
      <c r="B9" s="8" t="s">
        <v>119</v>
      </c>
      <c r="C9" s="8" t="s">
        <v>52</v>
      </c>
      <c r="D9" s="8" t="s">
        <v>107</v>
      </c>
      <c r="E9" s="14">
        <f>일위대가!F57</f>
        <v>49256</v>
      </c>
      <c r="F9" s="14">
        <f>일위대가!H57</f>
        <v>200144</v>
      </c>
      <c r="G9" s="14">
        <f>일위대가!J57</f>
        <v>24401</v>
      </c>
      <c r="H9" s="14">
        <f t="shared" si="0"/>
        <v>273801</v>
      </c>
      <c r="I9" s="8" t="s">
        <v>120</v>
      </c>
      <c r="J9" s="8" t="s">
        <v>299</v>
      </c>
      <c r="K9" s="2" t="s">
        <v>52</v>
      </c>
      <c r="L9" s="2" t="s">
        <v>52</v>
      </c>
      <c r="M9" s="2" t="s">
        <v>299</v>
      </c>
      <c r="N9" s="2" t="s">
        <v>52</v>
      </c>
    </row>
    <row r="10" spans="1:14" ht="30" customHeight="1">
      <c r="A10" s="8" t="s">
        <v>125</v>
      </c>
      <c r="B10" s="8" t="s">
        <v>123</v>
      </c>
      <c r="C10" s="8" t="s">
        <v>52</v>
      </c>
      <c r="D10" s="8" t="s">
        <v>57</v>
      </c>
      <c r="E10" s="14">
        <f>일위대가!F61</f>
        <v>103150</v>
      </c>
      <c r="F10" s="14">
        <f>일위대가!H61</f>
        <v>681133</v>
      </c>
      <c r="G10" s="14">
        <f>일위대가!J61</f>
        <v>104142</v>
      </c>
      <c r="H10" s="14">
        <f t="shared" si="0"/>
        <v>888425</v>
      </c>
      <c r="I10" s="8" t="s">
        <v>124</v>
      </c>
      <c r="J10" s="8" t="s">
        <v>299</v>
      </c>
      <c r="K10" s="2" t="s">
        <v>52</v>
      </c>
      <c r="L10" s="2" t="s">
        <v>52</v>
      </c>
      <c r="M10" s="2" t="s">
        <v>299</v>
      </c>
      <c r="N10" s="2" t="s">
        <v>52</v>
      </c>
    </row>
    <row r="11" spans="1:14" ht="30" customHeight="1">
      <c r="A11" s="8" t="s">
        <v>129</v>
      </c>
      <c r="B11" s="8" t="s">
        <v>127</v>
      </c>
      <c r="C11" s="8" t="s">
        <v>52</v>
      </c>
      <c r="D11" s="8" t="s">
        <v>57</v>
      </c>
      <c r="E11" s="14">
        <f>일위대가!F65</f>
        <v>114077</v>
      </c>
      <c r="F11" s="14">
        <f>일위대가!H65</f>
        <v>753287</v>
      </c>
      <c r="G11" s="14">
        <f>일위대가!J65</f>
        <v>115174</v>
      </c>
      <c r="H11" s="14">
        <f t="shared" si="0"/>
        <v>982538</v>
      </c>
      <c r="I11" s="8" t="s">
        <v>128</v>
      </c>
      <c r="J11" s="8" t="s">
        <v>299</v>
      </c>
      <c r="K11" s="2" t="s">
        <v>52</v>
      </c>
      <c r="L11" s="2" t="s">
        <v>52</v>
      </c>
      <c r="M11" s="2" t="s">
        <v>299</v>
      </c>
      <c r="N11" s="2" t="s">
        <v>52</v>
      </c>
    </row>
    <row r="12" spans="1:14" ht="30" customHeight="1">
      <c r="A12" s="8" t="s">
        <v>134</v>
      </c>
      <c r="B12" s="8" t="s">
        <v>131</v>
      </c>
      <c r="C12" s="8" t="s">
        <v>132</v>
      </c>
      <c r="D12" s="8" t="s">
        <v>65</v>
      </c>
      <c r="E12" s="14">
        <f>일위대가!F72</f>
        <v>44876</v>
      </c>
      <c r="F12" s="14">
        <f>일위대가!H72</f>
        <v>22879</v>
      </c>
      <c r="G12" s="14">
        <f>일위대가!J72</f>
        <v>0</v>
      </c>
      <c r="H12" s="14">
        <f t="shared" si="0"/>
        <v>67755</v>
      </c>
      <c r="I12" s="8" t="s">
        <v>133</v>
      </c>
      <c r="J12" s="8" t="s">
        <v>299</v>
      </c>
      <c r="K12" s="2" t="s">
        <v>52</v>
      </c>
      <c r="L12" s="2" t="s">
        <v>52</v>
      </c>
      <c r="M12" s="2" t="s">
        <v>299</v>
      </c>
      <c r="N12" s="2" t="s">
        <v>52</v>
      </c>
    </row>
    <row r="13" spans="1:14" ht="30" customHeight="1">
      <c r="A13" s="8" t="s">
        <v>139</v>
      </c>
      <c r="B13" s="8" t="s">
        <v>136</v>
      </c>
      <c r="C13" s="8" t="s">
        <v>137</v>
      </c>
      <c r="D13" s="8" t="s">
        <v>75</v>
      </c>
      <c r="E13" s="14">
        <f>일위대가!F76</f>
        <v>0</v>
      </c>
      <c r="F13" s="14">
        <f>일위대가!H76</f>
        <v>84036</v>
      </c>
      <c r="G13" s="14">
        <f>일위대가!J76</f>
        <v>0</v>
      </c>
      <c r="H13" s="14">
        <f t="shared" si="0"/>
        <v>84036</v>
      </c>
      <c r="I13" s="8" t="s">
        <v>138</v>
      </c>
      <c r="J13" s="8" t="s">
        <v>299</v>
      </c>
      <c r="K13" s="2" t="s">
        <v>52</v>
      </c>
      <c r="L13" s="2" t="s">
        <v>52</v>
      </c>
      <c r="M13" s="2" t="s">
        <v>299</v>
      </c>
      <c r="N13" s="2" t="s">
        <v>52</v>
      </c>
    </row>
    <row r="14" spans="1:14" ht="30" customHeight="1">
      <c r="A14" s="8" t="s">
        <v>144</v>
      </c>
      <c r="B14" s="8" t="s">
        <v>141</v>
      </c>
      <c r="C14" s="8" t="s">
        <v>142</v>
      </c>
      <c r="D14" s="8" t="s">
        <v>75</v>
      </c>
      <c r="E14" s="14">
        <f>일위대가!F81</f>
        <v>0</v>
      </c>
      <c r="F14" s="14">
        <f>일위대가!H81</f>
        <v>126681</v>
      </c>
      <c r="G14" s="14">
        <f>일위대가!J81</f>
        <v>0</v>
      </c>
      <c r="H14" s="14">
        <f t="shared" si="0"/>
        <v>126681</v>
      </c>
      <c r="I14" s="8" t="s">
        <v>143</v>
      </c>
      <c r="J14" s="8" t="s">
        <v>379</v>
      </c>
      <c r="K14" s="2" t="s">
        <v>52</v>
      </c>
      <c r="L14" s="2" t="s">
        <v>52</v>
      </c>
      <c r="M14" s="2" t="s">
        <v>379</v>
      </c>
      <c r="N14" s="2" t="s">
        <v>52</v>
      </c>
    </row>
    <row r="15" spans="1:14" ht="30" customHeight="1">
      <c r="A15" s="8" t="s">
        <v>195</v>
      </c>
      <c r="B15" s="8" t="s">
        <v>191</v>
      </c>
      <c r="C15" s="8" t="s">
        <v>192</v>
      </c>
      <c r="D15" s="8" t="s">
        <v>193</v>
      </c>
      <c r="E15" s="14">
        <f>일위대가!F88</f>
        <v>5000</v>
      </c>
      <c r="F15" s="14">
        <f>일위대가!H88</f>
        <v>0</v>
      </c>
      <c r="G15" s="14">
        <f>일위대가!J88</f>
        <v>30258</v>
      </c>
      <c r="H15" s="14">
        <f t="shared" si="0"/>
        <v>35258</v>
      </c>
      <c r="I15" s="8" t="s">
        <v>194</v>
      </c>
      <c r="J15" s="8" t="s">
        <v>52</v>
      </c>
      <c r="K15" s="2" t="s">
        <v>52</v>
      </c>
      <c r="L15" s="2" t="s">
        <v>52</v>
      </c>
      <c r="M15" s="2" t="s">
        <v>52</v>
      </c>
      <c r="N15" s="2" t="s">
        <v>52</v>
      </c>
    </row>
    <row r="16" spans="1:14" ht="30" customHeight="1">
      <c r="A16" s="8" t="s">
        <v>292</v>
      </c>
      <c r="B16" s="8" t="s">
        <v>290</v>
      </c>
      <c r="C16" s="8" t="s">
        <v>291</v>
      </c>
      <c r="D16" s="8" t="s">
        <v>65</v>
      </c>
      <c r="E16" s="14">
        <f>일위대가!F95</f>
        <v>0</v>
      </c>
      <c r="F16" s="14">
        <f>일위대가!H95</f>
        <v>0</v>
      </c>
      <c r="G16" s="14">
        <f>일위대가!J95</f>
        <v>59930</v>
      </c>
      <c r="H16" s="14">
        <f t="shared" si="0"/>
        <v>59930</v>
      </c>
      <c r="I16" s="8" t="s">
        <v>402</v>
      </c>
      <c r="J16" s="8" t="s">
        <v>403</v>
      </c>
      <c r="K16" s="2" t="s">
        <v>52</v>
      </c>
      <c r="L16" s="2" t="s">
        <v>52</v>
      </c>
      <c r="M16" s="2" t="s">
        <v>403</v>
      </c>
      <c r="N16" s="2" t="s">
        <v>52</v>
      </c>
    </row>
    <row r="17" spans="1:14" ht="30" customHeight="1">
      <c r="A17" s="8" t="s">
        <v>413</v>
      </c>
      <c r="B17" s="8" t="s">
        <v>414</v>
      </c>
      <c r="C17" s="8" t="s">
        <v>415</v>
      </c>
      <c r="D17" s="8" t="s">
        <v>416</v>
      </c>
      <c r="E17" s="14">
        <f>일위대가!F102</f>
        <v>13231</v>
      </c>
      <c r="F17" s="14">
        <f>일위대가!H102</f>
        <v>38972</v>
      </c>
      <c r="G17" s="14">
        <f>일위대가!J102</f>
        <v>13617</v>
      </c>
      <c r="H17" s="14">
        <f t="shared" si="0"/>
        <v>65820</v>
      </c>
      <c r="I17" s="8" t="s">
        <v>417</v>
      </c>
      <c r="J17" s="8" t="s">
        <v>418</v>
      </c>
      <c r="K17" s="2" t="s">
        <v>419</v>
      </c>
      <c r="L17" s="2" t="s">
        <v>52</v>
      </c>
      <c r="M17" s="2" t="s">
        <v>418</v>
      </c>
      <c r="N17" s="2" t="s">
        <v>60</v>
      </c>
    </row>
    <row r="18" spans="1:14" ht="30" customHeight="1">
      <c r="A18" s="8" t="s">
        <v>438</v>
      </c>
      <c r="B18" s="8" t="s">
        <v>439</v>
      </c>
      <c r="C18" s="8" t="s">
        <v>440</v>
      </c>
      <c r="D18" s="8" t="s">
        <v>416</v>
      </c>
      <c r="E18" s="14">
        <f>일위대가!F109</f>
        <v>1485</v>
      </c>
      <c r="F18" s="14">
        <f>일위대가!H109</f>
        <v>25683</v>
      </c>
      <c r="G18" s="14">
        <f>일위대가!J109</f>
        <v>513</v>
      </c>
      <c r="H18" s="14">
        <f t="shared" si="0"/>
        <v>27681</v>
      </c>
      <c r="I18" s="8" t="s">
        <v>441</v>
      </c>
      <c r="J18" s="8" t="s">
        <v>442</v>
      </c>
      <c r="K18" s="2" t="s">
        <v>419</v>
      </c>
      <c r="L18" s="2" t="s">
        <v>52</v>
      </c>
      <c r="M18" s="2" t="s">
        <v>442</v>
      </c>
      <c r="N18" s="2" t="s">
        <v>60</v>
      </c>
    </row>
    <row r="19" spans="1:14" ht="30" customHeight="1">
      <c r="A19" s="8" t="s">
        <v>303</v>
      </c>
      <c r="B19" s="8" t="s">
        <v>300</v>
      </c>
      <c r="C19" s="8" t="s">
        <v>301</v>
      </c>
      <c r="D19" s="8" t="s">
        <v>75</v>
      </c>
      <c r="E19" s="14">
        <f>일위대가!F115</f>
        <v>697</v>
      </c>
      <c r="F19" s="14">
        <f>일위대가!H115</f>
        <v>7194</v>
      </c>
      <c r="G19" s="14">
        <f>일위대가!J115</f>
        <v>974</v>
      </c>
      <c r="H19" s="14">
        <f t="shared" si="0"/>
        <v>8865</v>
      </c>
      <c r="I19" s="8" t="s">
        <v>302</v>
      </c>
      <c r="J19" s="8" t="s">
        <v>458</v>
      </c>
      <c r="K19" s="2" t="s">
        <v>52</v>
      </c>
      <c r="L19" s="2" t="s">
        <v>52</v>
      </c>
      <c r="M19" s="2" t="s">
        <v>458</v>
      </c>
      <c r="N19" s="2" t="s">
        <v>52</v>
      </c>
    </row>
    <row r="20" spans="1:14" ht="30" customHeight="1">
      <c r="A20" s="8" t="s">
        <v>307</v>
      </c>
      <c r="B20" s="8" t="s">
        <v>305</v>
      </c>
      <c r="C20" s="8" t="s">
        <v>52</v>
      </c>
      <c r="D20" s="8" t="s">
        <v>75</v>
      </c>
      <c r="E20" s="14">
        <f>일위대가!F123</f>
        <v>18526</v>
      </c>
      <c r="F20" s="14">
        <f>일위대가!H123</f>
        <v>88349</v>
      </c>
      <c r="G20" s="14">
        <f>일위대가!J123</f>
        <v>14096</v>
      </c>
      <c r="H20" s="14">
        <f t="shared" si="0"/>
        <v>120971</v>
      </c>
      <c r="I20" s="8" t="s">
        <v>306</v>
      </c>
      <c r="J20" s="8" t="s">
        <v>470</v>
      </c>
      <c r="K20" s="2" t="s">
        <v>52</v>
      </c>
      <c r="L20" s="2" t="s">
        <v>52</v>
      </c>
      <c r="M20" s="2" t="s">
        <v>470</v>
      </c>
      <c r="N20" s="2" t="s">
        <v>52</v>
      </c>
    </row>
    <row r="21" spans="1:14" ht="30" customHeight="1">
      <c r="A21" s="8" t="s">
        <v>311</v>
      </c>
      <c r="B21" s="8" t="s">
        <v>309</v>
      </c>
      <c r="C21" s="8" t="s">
        <v>52</v>
      </c>
      <c r="D21" s="8" t="s">
        <v>75</v>
      </c>
      <c r="E21" s="14">
        <f>일위대가!F131</f>
        <v>43708</v>
      </c>
      <c r="F21" s="14">
        <f>일위대가!H131</f>
        <v>288616</v>
      </c>
      <c r="G21" s="14">
        <f>일위대가!J131</f>
        <v>44128</v>
      </c>
      <c r="H21" s="14">
        <f t="shared" si="0"/>
        <v>376452</v>
      </c>
      <c r="I21" s="8" t="s">
        <v>310</v>
      </c>
      <c r="J21" s="8" t="s">
        <v>489</v>
      </c>
      <c r="K21" s="2" t="s">
        <v>52</v>
      </c>
      <c r="L21" s="2" t="s">
        <v>52</v>
      </c>
      <c r="M21" s="2" t="s">
        <v>489</v>
      </c>
      <c r="N21" s="2" t="s">
        <v>52</v>
      </c>
    </row>
    <row r="22" spans="1:14" ht="30" customHeight="1">
      <c r="A22" s="8" t="s">
        <v>315</v>
      </c>
      <c r="B22" s="8" t="s">
        <v>313</v>
      </c>
      <c r="C22" s="8" t="s">
        <v>52</v>
      </c>
      <c r="D22" s="8" t="s">
        <v>75</v>
      </c>
      <c r="E22" s="14">
        <f>일위대가!F140</f>
        <v>100325</v>
      </c>
      <c r="F22" s="14">
        <f>일위대가!H140</f>
        <v>116795</v>
      </c>
      <c r="G22" s="14">
        <f>일위대가!J140</f>
        <v>0</v>
      </c>
      <c r="H22" s="14">
        <f t="shared" si="0"/>
        <v>217120</v>
      </c>
      <c r="I22" s="8" t="s">
        <v>314</v>
      </c>
      <c r="J22" s="8" t="s">
        <v>504</v>
      </c>
      <c r="K22" s="2" t="s">
        <v>52</v>
      </c>
      <c r="L22" s="2" t="s">
        <v>52</v>
      </c>
      <c r="M22" s="2" t="s">
        <v>504</v>
      </c>
      <c r="N22" s="2" t="s">
        <v>52</v>
      </c>
    </row>
    <row r="23" spans="1:14" ht="30" customHeight="1">
      <c r="A23" s="8" t="s">
        <v>462</v>
      </c>
      <c r="B23" s="8" t="s">
        <v>414</v>
      </c>
      <c r="C23" s="8" t="s">
        <v>460</v>
      </c>
      <c r="D23" s="8" t="s">
        <v>416</v>
      </c>
      <c r="E23" s="14">
        <f>일위대가!F147</f>
        <v>6627</v>
      </c>
      <c r="F23" s="14">
        <f>일위대가!H147</f>
        <v>38972</v>
      </c>
      <c r="G23" s="14">
        <f>일위대가!J147</f>
        <v>11948</v>
      </c>
      <c r="H23" s="14">
        <f t="shared" si="0"/>
        <v>57547</v>
      </c>
      <c r="I23" s="8" t="s">
        <v>461</v>
      </c>
      <c r="J23" s="8" t="s">
        <v>418</v>
      </c>
      <c r="K23" s="2" t="s">
        <v>419</v>
      </c>
      <c r="L23" s="2" t="s">
        <v>52</v>
      </c>
      <c r="M23" s="2" t="s">
        <v>418</v>
      </c>
      <c r="N23" s="2" t="s">
        <v>60</v>
      </c>
    </row>
    <row r="24" spans="1:14" ht="30" customHeight="1">
      <c r="A24" s="8" t="s">
        <v>467</v>
      </c>
      <c r="B24" s="8" t="s">
        <v>464</v>
      </c>
      <c r="C24" s="8" t="s">
        <v>465</v>
      </c>
      <c r="D24" s="8" t="s">
        <v>416</v>
      </c>
      <c r="E24" s="14">
        <f>일위대가!F154</f>
        <v>2723</v>
      </c>
      <c r="F24" s="14">
        <f>일위대가!H154</f>
        <v>25683</v>
      </c>
      <c r="G24" s="14">
        <f>일위대가!J154</f>
        <v>1609</v>
      </c>
      <c r="H24" s="14">
        <f t="shared" si="0"/>
        <v>30015</v>
      </c>
      <c r="I24" s="8" t="s">
        <v>466</v>
      </c>
      <c r="J24" s="8" t="s">
        <v>531</v>
      </c>
      <c r="K24" s="2" t="s">
        <v>419</v>
      </c>
      <c r="L24" s="2" t="s">
        <v>52</v>
      </c>
      <c r="M24" s="2" t="s">
        <v>531</v>
      </c>
      <c r="N24" s="2" t="s">
        <v>60</v>
      </c>
    </row>
    <row r="25" spans="1:14" ht="30" customHeight="1">
      <c r="A25" s="8" t="s">
        <v>485</v>
      </c>
      <c r="B25" s="8" t="s">
        <v>414</v>
      </c>
      <c r="C25" s="8" t="s">
        <v>483</v>
      </c>
      <c r="D25" s="8" t="s">
        <v>416</v>
      </c>
      <c r="E25" s="14">
        <f>일위대가!F161</f>
        <v>15503</v>
      </c>
      <c r="F25" s="14">
        <f>일위대가!H161</f>
        <v>38972</v>
      </c>
      <c r="G25" s="14">
        <f>일위대가!J161</f>
        <v>20430</v>
      </c>
      <c r="H25" s="14">
        <f t="shared" si="0"/>
        <v>74905</v>
      </c>
      <c r="I25" s="8" t="s">
        <v>484</v>
      </c>
      <c r="J25" s="8" t="s">
        <v>418</v>
      </c>
      <c r="K25" s="2" t="s">
        <v>419</v>
      </c>
      <c r="L25" s="2" t="s">
        <v>52</v>
      </c>
      <c r="M25" s="2" t="s">
        <v>418</v>
      </c>
      <c r="N25" s="2" t="s">
        <v>60</v>
      </c>
    </row>
    <row r="26" spans="1:14" ht="30" customHeight="1">
      <c r="A26" s="8" t="s">
        <v>327</v>
      </c>
      <c r="B26" s="8" t="s">
        <v>324</v>
      </c>
      <c r="C26" s="8" t="s">
        <v>325</v>
      </c>
      <c r="D26" s="8" t="s">
        <v>75</v>
      </c>
      <c r="E26" s="14">
        <f>일위대가!F166</f>
        <v>0</v>
      </c>
      <c r="F26" s="14">
        <f>일위대가!H166</f>
        <v>87432</v>
      </c>
      <c r="G26" s="14">
        <f>일위대가!J166</f>
        <v>0</v>
      </c>
      <c r="H26" s="14">
        <f t="shared" si="0"/>
        <v>87432</v>
      </c>
      <c r="I26" s="8" t="s">
        <v>326</v>
      </c>
      <c r="J26" s="8" t="s">
        <v>547</v>
      </c>
      <c r="K26" s="2" t="s">
        <v>52</v>
      </c>
      <c r="L26" s="2" t="s">
        <v>52</v>
      </c>
      <c r="M26" s="2" t="s">
        <v>547</v>
      </c>
      <c r="N26" s="2" t="s">
        <v>52</v>
      </c>
    </row>
    <row r="27" spans="1:14" ht="30" customHeight="1">
      <c r="A27" s="8" t="s">
        <v>332</v>
      </c>
      <c r="B27" s="8" t="s">
        <v>329</v>
      </c>
      <c r="C27" s="8" t="s">
        <v>330</v>
      </c>
      <c r="D27" s="8" t="s">
        <v>75</v>
      </c>
      <c r="E27" s="14">
        <f>일위대가!F172</f>
        <v>62745</v>
      </c>
      <c r="F27" s="14">
        <f>일위대가!H172</f>
        <v>0</v>
      </c>
      <c r="G27" s="14">
        <f>일위대가!J172</f>
        <v>0</v>
      </c>
      <c r="H27" s="14">
        <f t="shared" si="0"/>
        <v>62745</v>
      </c>
      <c r="I27" s="8" t="s">
        <v>331</v>
      </c>
      <c r="J27" s="8" t="s">
        <v>554</v>
      </c>
      <c r="K27" s="2" t="s">
        <v>52</v>
      </c>
      <c r="L27" s="2" t="s">
        <v>52</v>
      </c>
      <c r="M27" s="2" t="s">
        <v>554</v>
      </c>
      <c r="N27" s="2" t="s">
        <v>52</v>
      </c>
    </row>
    <row r="28" spans="1:14" ht="30" customHeight="1">
      <c r="A28" s="8" t="s">
        <v>337</v>
      </c>
      <c r="B28" s="8" t="s">
        <v>334</v>
      </c>
      <c r="C28" s="8" t="s">
        <v>335</v>
      </c>
      <c r="D28" s="8" t="s">
        <v>65</v>
      </c>
      <c r="E28" s="14">
        <f>일위대가!F178</f>
        <v>0</v>
      </c>
      <c r="F28" s="14">
        <f>일위대가!H178</f>
        <v>22703</v>
      </c>
      <c r="G28" s="14">
        <f>일위대가!J178</f>
        <v>227</v>
      </c>
      <c r="H28" s="14">
        <f t="shared" si="0"/>
        <v>22930</v>
      </c>
      <c r="I28" s="8" t="s">
        <v>336</v>
      </c>
      <c r="J28" s="8" t="s">
        <v>562</v>
      </c>
      <c r="K28" s="2" t="s">
        <v>52</v>
      </c>
      <c r="L28" s="2" t="s">
        <v>52</v>
      </c>
      <c r="M28" s="2" t="s">
        <v>562</v>
      </c>
      <c r="N28" s="2" t="s">
        <v>52</v>
      </c>
    </row>
    <row r="29" spans="1:14" ht="30" customHeight="1">
      <c r="A29" s="8" t="s">
        <v>348</v>
      </c>
      <c r="B29" s="8" t="s">
        <v>345</v>
      </c>
      <c r="C29" s="8" t="s">
        <v>346</v>
      </c>
      <c r="D29" s="8" t="s">
        <v>65</v>
      </c>
      <c r="E29" s="14">
        <f>일위대가!F183</f>
        <v>8236</v>
      </c>
      <c r="F29" s="14">
        <f>일위대가!H183</f>
        <v>22703</v>
      </c>
      <c r="G29" s="14">
        <f>일위대가!J183</f>
        <v>227</v>
      </c>
      <c r="H29" s="14">
        <f t="shared" si="0"/>
        <v>31166</v>
      </c>
      <c r="I29" s="8" t="s">
        <v>347</v>
      </c>
      <c r="J29" s="8" t="s">
        <v>562</v>
      </c>
      <c r="K29" s="2" t="s">
        <v>52</v>
      </c>
      <c r="L29" s="2" t="s">
        <v>52</v>
      </c>
      <c r="M29" s="2" t="s">
        <v>562</v>
      </c>
      <c r="N29" s="2" t="s">
        <v>52</v>
      </c>
    </row>
    <row r="30" spans="1:14" ht="30" customHeight="1">
      <c r="A30" s="8" t="s">
        <v>571</v>
      </c>
      <c r="B30" s="8" t="s">
        <v>568</v>
      </c>
      <c r="C30" s="8" t="s">
        <v>569</v>
      </c>
      <c r="D30" s="8" t="s">
        <v>65</v>
      </c>
      <c r="E30" s="14">
        <f>일위대가!F190</f>
        <v>8236</v>
      </c>
      <c r="F30" s="14">
        <f>일위대가!H190</f>
        <v>0</v>
      </c>
      <c r="G30" s="14">
        <f>일위대가!J190</f>
        <v>0</v>
      </c>
      <c r="H30" s="14">
        <f t="shared" si="0"/>
        <v>8236</v>
      </c>
      <c r="I30" s="8" t="s">
        <v>570</v>
      </c>
      <c r="J30" s="8" t="s">
        <v>562</v>
      </c>
      <c r="K30" s="2" t="s">
        <v>52</v>
      </c>
      <c r="L30" s="2" t="s">
        <v>52</v>
      </c>
      <c r="M30" s="2" t="s">
        <v>562</v>
      </c>
      <c r="N30" s="2" t="s">
        <v>52</v>
      </c>
    </row>
    <row r="31" spans="1:14" ht="30" customHeight="1">
      <c r="A31" s="8" t="s">
        <v>359</v>
      </c>
      <c r="B31" s="8" t="s">
        <v>355</v>
      </c>
      <c r="C31" s="8" t="s">
        <v>356</v>
      </c>
      <c r="D31" s="8" t="s">
        <v>357</v>
      </c>
      <c r="E31" s="14">
        <f>일위대가!F195</f>
        <v>0</v>
      </c>
      <c r="F31" s="14">
        <f>일위대가!H195</f>
        <v>228799</v>
      </c>
      <c r="G31" s="14">
        <f>일위대가!J195</f>
        <v>0</v>
      </c>
      <c r="H31" s="14">
        <f t="shared" si="0"/>
        <v>228799</v>
      </c>
      <c r="I31" s="8" t="s">
        <v>358</v>
      </c>
      <c r="J31" s="8" t="s">
        <v>587</v>
      </c>
      <c r="K31" s="2" t="s">
        <v>52</v>
      </c>
      <c r="L31" s="2" t="s">
        <v>52</v>
      </c>
      <c r="M31" s="2" t="s">
        <v>587</v>
      </c>
      <c r="N31" s="2" t="s">
        <v>52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9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Y195"/>
  <sheetViews>
    <sheetView view="pageBreakPreview" topLeftCell="A6" zoomScale="85" zoomScaleNormal="100" zoomScaleSheetLayoutView="85" workbookViewId="0">
      <selection activeCell="M24" sqref="M24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</cols>
  <sheetData>
    <row r="1" spans="1:51" ht="30" customHeight="1">
      <c r="A1" s="39" t="s">
        <v>1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51" ht="30" customHeight="1">
      <c r="A2" s="40" t="s">
        <v>2</v>
      </c>
      <c r="B2" s="40" t="s">
        <v>3</v>
      </c>
      <c r="C2" s="40" t="s">
        <v>4</v>
      </c>
      <c r="D2" s="40" t="s">
        <v>5</v>
      </c>
      <c r="E2" s="40" t="s">
        <v>6</v>
      </c>
      <c r="F2" s="40"/>
      <c r="G2" s="40" t="s">
        <v>9</v>
      </c>
      <c r="H2" s="40"/>
      <c r="I2" s="40" t="s">
        <v>10</v>
      </c>
      <c r="J2" s="40"/>
      <c r="K2" s="40" t="s">
        <v>11</v>
      </c>
      <c r="L2" s="40"/>
      <c r="M2" s="40" t="s">
        <v>12</v>
      </c>
      <c r="N2" s="42" t="s">
        <v>209</v>
      </c>
      <c r="O2" s="42" t="s">
        <v>20</v>
      </c>
      <c r="P2" s="42" t="s">
        <v>22</v>
      </c>
      <c r="Q2" s="42" t="s">
        <v>23</v>
      </c>
      <c r="R2" s="42" t="s">
        <v>24</v>
      </c>
      <c r="S2" s="42" t="s">
        <v>25</v>
      </c>
      <c r="T2" s="42" t="s">
        <v>26</v>
      </c>
      <c r="U2" s="42" t="s">
        <v>27</v>
      </c>
      <c r="V2" s="42" t="s">
        <v>28</v>
      </c>
      <c r="W2" s="42" t="s">
        <v>29</v>
      </c>
      <c r="X2" s="42" t="s">
        <v>30</v>
      </c>
      <c r="Y2" s="42" t="s">
        <v>31</v>
      </c>
      <c r="Z2" s="42" t="s">
        <v>32</v>
      </c>
      <c r="AA2" s="42" t="s">
        <v>33</v>
      </c>
      <c r="AB2" s="42" t="s">
        <v>34</v>
      </c>
      <c r="AC2" s="42" t="s">
        <v>35</v>
      </c>
      <c r="AD2" s="42" t="s">
        <v>36</v>
      </c>
      <c r="AE2" s="42" t="s">
        <v>37</v>
      </c>
      <c r="AF2" s="42" t="s">
        <v>38</v>
      </c>
      <c r="AG2" s="42" t="s">
        <v>39</v>
      </c>
      <c r="AH2" s="42" t="s">
        <v>40</v>
      </c>
      <c r="AI2" s="42" t="s">
        <v>41</v>
      </c>
      <c r="AJ2" s="42" t="s">
        <v>42</v>
      </c>
      <c r="AK2" s="42" t="s">
        <v>43</v>
      </c>
      <c r="AL2" s="42" t="s">
        <v>44</v>
      </c>
      <c r="AM2" s="42" t="s">
        <v>45</v>
      </c>
      <c r="AN2" s="42" t="s">
        <v>46</v>
      </c>
      <c r="AO2" s="42" t="s">
        <v>47</v>
      </c>
      <c r="AP2" s="42" t="s">
        <v>210</v>
      </c>
      <c r="AQ2" s="42" t="s">
        <v>211</v>
      </c>
      <c r="AR2" s="42" t="s">
        <v>212</v>
      </c>
      <c r="AS2" s="42" t="s">
        <v>213</v>
      </c>
      <c r="AT2" s="42" t="s">
        <v>214</v>
      </c>
      <c r="AU2" s="42" t="s">
        <v>215</v>
      </c>
      <c r="AV2" s="42" t="s">
        <v>48</v>
      </c>
      <c r="AW2" s="42" t="s">
        <v>216</v>
      </c>
      <c r="AX2" s="1" t="s">
        <v>208</v>
      </c>
      <c r="AY2" s="1" t="s">
        <v>21</v>
      </c>
    </row>
    <row r="3" spans="1:51" ht="30" customHeight="1">
      <c r="A3" s="40"/>
      <c r="B3" s="40"/>
      <c r="C3" s="40"/>
      <c r="D3" s="40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40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</row>
    <row r="4" spans="1:51" ht="30" customHeight="1">
      <c r="A4" s="43" t="s">
        <v>217</v>
      </c>
      <c r="B4" s="43"/>
      <c r="C4" s="43"/>
      <c r="D4" s="43"/>
      <c r="E4" s="44"/>
      <c r="F4" s="45"/>
      <c r="G4" s="44"/>
      <c r="H4" s="45"/>
      <c r="I4" s="44"/>
      <c r="J4" s="45"/>
      <c r="K4" s="44"/>
      <c r="L4" s="45"/>
      <c r="M4" s="43"/>
      <c r="N4" s="1" t="s">
        <v>59</v>
      </c>
    </row>
    <row r="5" spans="1:51" ht="30" customHeight="1">
      <c r="A5" s="8" t="s">
        <v>219</v>
      </c>
      <c r="B5" s="8" t="s">
        <v>220</v>
      </c>
      <c r="C5" s="8" t="s">
        <v>221</v>
      </c>
      <c r="D5" s="9">
        <v>9.7919999999999998</v>
      </c>
      <c r="E5" s="13">
        <f>단가대비표!O41</f>
        <v>636</v>
      </c>
      <c r="F5" s="14">
        <f>TRUNC(E5*D5,1)</f>
        <v>6227.7</v>
      </c>
      <c r="G5" s="13">
        <f>단가대비표!P41</f>
        <v>0</v>
      </c>
      <c r="H5" s="14">
        <f>TRUNC(G5*D5,1)</f>
        <v>0</v>
      </c>
      <c r="I5" s="13">
        <f>단가대비표!V41</f>
        <v>0</v>
      </c>
      <c r="J5" s="14">
        <f>TRUNC(I5*D5,1)</f>
        <v>0</v>
      </c>
      <c r="K5" s="13">
        <f t="shared" ref="K5:L9" si="0">TRUNC(E5+G5+I5,1)</f>
        <v>636</v>
      </c>
      <c r="L5" s="14">
        <f t="shared" si="0"/>
        <v>6227.7</v>
      </c>
      <c r="M5" s="8" t="s">
        <v>222</v>
      </c>
      <c r="N5" s="2" t="s">
        <v>59</v>
      </c>
      <c r="O5" s="2" t="s">
        <v>223</v>
      </c>
      <c r="P5" s="2" t="s">
        <v>61</v>
      </c>
      <c r="Q5" s="2" t="s">
        <v>61</v>
      </c>
      <c r="R5" s="2" t="s">
        <v>60</v>
      </c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2" t="s">
        <v>52</v>
      </c>
      <c r="AW5" s="2" t="s">
        <v>224</v>
      </c>
      <c r="AX5" s="2" t="s">
        <v>52</v>
      </c>
      <c r="AY5" s="2" t="s">
        <v>52</v>
      </c>
    </row>
    <row r="6" spans="1:51" ht="30" customHeight="1">
      <c r="A6" s="8" t="s">
        <v>225</v>
      </c>
      <c r="B6" s="8" t="s">
        <v>226</v>
      </c>
      <c r="C6" s="8" t="s">
        <v>75</v>
      </c>
      <c r="D6" s="9">
        <v>3.3000000000000002E-2</v>
      </c>
      <c r="E6" s="13">
        <f>단가대비표!O18</f>
        <v>369000</v>
      </c>
      <c r="F6" s="14">
        <f>TRUNC(E6*D6,1)</f>
        <v>12177</v>
      </c>
      <c r="G6" s="13">
        <f>단가대비표!P18</f>
        <v>0</v>
      </c>
      <c r="H6" s="14">
        <f>TRUNC(G6*D6,1)</f>
        <v>0</v>
      </c>
      <c r="I6" s="13">
        <f>단가대비표!V18</f>
        <v>0</v>
      </c>
      <c r="J6" s="14">
        <f>TRUNC(I6*D6,1)</f>
        <v>0</v>
      </c>
      <c r="K6" s="13">
        <f t="shared" si="0"/>
        <v>369000</v>
      </c>
      <c r="L6" s="14">
        <f t="shared" si="0"/>
        <v>12177</v>
      </c>
      <c r="M6" s="8" t="s">
        <v>227</v>
      </c>
      <c r="N6" s="2" t="s">
        <v>59</v>
      </c>
      <c r="O6" s="2" t="s">
        <v>228</v>
      </c>
      <c r="P6" s="2" t="s">
        <v>61</v>
      </c>
      <c r="Q6" s="2" t="s">
        <v>61</v>
      </c>
      <c r="R6" s="2" t="s">
        <v>60</v>
      </c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52</v>
      </c>
      <c r="AW6" s="2" t="s">
        <v>229</v>
      </c>
      <c r="AX6" s="2" t="s">
        <v>52</v>
      </c>
      <c r="AY6" s="2" t="s">
        <v>52</v>
      </c>
    </row>
    <row r="7" spans="1:51" ht="30" customHeight="1">
      <c r="A7" s="8" t="s">
        <v>230</v>
      </c>
      <c r="B7" s="8" t="s">
        <v>231</v>
      </c>
      <c r="C7" s="8" t="s">
        <v>221</v>
      </c>
      <c r="D7" s="9">
        <v>0.40500000000000003</v>
      </c>
      <c r="E7" s="13">
        <f>단가대비표!O42</f>
        <v>935</v>
      </c>
      <c r="F7" s="14">
        <f>TRUNC(E7*D7,1)</f>
        <v>378.6</v>
      </c>
      <c r="G7" s="13">
        <f>단가대비표!P42</f>
        <v>0</v>
      </c>
      <c r="H7" s="14">
        <f>TRUNC(G7*D7,1)</f>
        <v>0</v>
      </c>
      <c r="I7" s="13">
        <f>단가대비표!V42</f>
        <v>0</v>
      </c>
      <c r="J7" s="14">
        <f>TRUNC(I7*D7,1)</f>
        <v>0</v>
      </c>
      <c r="K7" s="13">
        <f t="shared" si="0"/>
        <v>935</v>
      </c>
      <c r="L7" s="14">
        <f t="shared" si="0"/>
        <v>378.6</v>
      </c>
      <c r="M7" s="8" t="s">
        <v>232</v>
      </c>
      <c r="N7" s="2" t="s">
        <v>59</v>
      </c>
      <c r="O7" s="2" t="s">
        <v>233</v>
      </c>
      <c r="P7" s="2" t="s">
        <v>61</v>
      </c>
      <c r="Q7" s="2" t="s">
        <v>61</v>
      </c>
      <c r="R7" s="2" t="s">
        <v>60</v>
      </c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2" t="s">
        <v>52</v>
      </c>
      <c r="AW7" s="2" t="s">
        <v>234</v>
      </c>
      <c r="AX7" s="2" t="s">
        <v>52</v>
      </c>
      <c r="AY7" s="2" t="s">
        <v>52</v>
      </c>
    </row>
    <row r="8" spans="1:51" ht="30" customHeight="1">
      <c r="A8" s="8" t="s">
        <v>235</v>
      </c>
      <c r="B8" s="8" t="s">
        <v>236</v>
      </c>
      <c r="C8" s="8" t="s">
        <v>237</v>
      </c>
      <c r="D8" s="9">
        <v>0.11</v>
      </c>
      <c r="E8" s="13">
        <f>단가대비표!O43</f>
        <v>0</v>
      </c>
      <c r="F8" s="14">
        <f>TRUNC(E8*D8,1)</f>
        <v>0</v>
      </c>
      <c r="G8" s="13">
        <f>단가대비표!P43</f>
        <v>125427</v>
      </c>
      <c r="H8" s="14">
        <f>TRUNC(G8*D8,1)</f>
        <v>13796.9</v>
      </c>
      <c r="I8" s="13">
        <f>단가대비표!V43</f>
        <v>0</v>
      </c>
      <c r="J8" s="14">
        <f>TRUNC(I8*D8,1)</f>
        <v>0</v>
      </c>
      <c r="K8" s="13">
        <f t="shared" si="0"/>
        <v>125427</v>
      </c>
      <c r="L8" s="14">
        <f t="shared" si="0"/>
        <v>13796.9</v>
      </c>
      <c r="M8" s="8" t="s">
        <v>238</v>
      </c>
      <c r="N8" s="2" t="s">
        <v>59</v>
      </c>
      <c r="O8" s="2" t="s">
        <v>239</v>
      </c>
      <c r="P8" s="2" t="s">
        <v>61</v>
      </c>
      <c r="Q8" s="2" t="s">
        <v>61</v>
      </c>
      <c r="R8" s="2" t="s">
        <v>60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2" t="s">
        <v>52</v>
      </c>
      <c r="AW8" s="2" t="s">
        <v>240</v>
      </c>
      <c r="AX8" s="2" t="s">
        <v>52</v>
      </c>
      <c r="AY8" s="2" t="s">
        <v>52</v>
      </c>
    </row>
    <row r="9" spans="1:51" ht="30" customHeight="1">
      <c r="A9" s="8" t="s">
        <v>241</v>
      </c>
      <c r="B9" s="8" t="s">
        <v>236</v>
      </c>
      <c r="C9" s="8" t="s">
        <v>237</v>
      </c>
      <c r="D9" s="9">
        <v>0.53</v>
      </c>
      <c r="E9" s="13">
        <f>단가대비표!O45</f>
        <v>0</v>
      </c>
      <c r="F9" s="14">
        <f>TRUNC(E9*D9,1)</f>
        <v>0</v>
      </c>
      <c r="G9" s="13">
        <f>단가대비표!P45</f>
        <v>201951</v>
      </c>
      <c r="H9" s="14">
        <f>TRUNC(G9*D9,1)</f>
        <v>107034</v>
      </c>
      <c r="I9" s="13">
        <f>단가대비표!V45</f>
        <v>0</v>
      </c>
      <c r="J9" s="14">
        <f>TRUNC(I9*D9,1)</f>
        <v>0</v>
      </c>
      <c r="K9" s="13">
        <f t="shared" si="0"/>
        <v>201951</v>
      </c>
      <c r="L9" s="14">
        <f t="shared" si="0"/>
        <v>107034</v>
      </c>
      <c r="M9" s="8" t="s">
        <v>242</v>
      </c>
      <c r="N9" s="2" t="s">
        <v>59</v>
      </c>
      <c r="O9" s="2" t="s">
        <v>243</v>
      </c>
      <c r="P9" s="2" t="s">
        <v>61</v>
      </c>
      <c r="Q9" s="2" t="s">
        <v>61</v>
      </c>
      <c r="R9" s="2" t="s">
        <v>60</v>
      </c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2" t="s">
        <v>52</v>
      </c>
      <c r="AW9" s="2" t="s">
        <v>244</v>
      </c>
      <c r="AX9" s="2" t="s">
        <v>52</v>
      </c>
      <c r="AY9" s="2" t="s">
        <v>52</v>
      </c>
    </row>
    <row r="10" spans="1:51" ht="30" customHeight="1">
      <c r="A10" s="8" t="s">
        <v>245</v>
      </c>
      <c r="B10" s="8" t="s">
        <v>52</v>
      </c>
      <c r="C10" s="8" t="s">
        <v>52</v>
      </c>
      <c r="D10" s="9"/>
      <c r="E10" s="13"/>
      <c r="F10" s="14">
        <f>TRUNC(SUMIF(N5:N9, N4, F5:F9),0)</f>
        <v>18783</v>
      </c>
      <c r="G10" s="13"/>
      <c r="H10" s="14">
        <f>TRUNC(SUMIF(N5:N9, N4, H5:H9),0)</f>
        <v>120830</v>
      </c>
      <c r="I10" s="13"/>
      <c r="J10" s="14">
        <f>TRUNC(SUMIF(N5:N9, N4, J5:J9),0)</f>
        <v>0</v>
      </c>
      <c r="K10" s="13"/>
      <c r="L10" s="14">
        <f>F10+H10+J10</f>
        <v>139613</v>
      </c>
      <c r="M10" s="8" t="s">
        <v>52</v>
      </c>
      <c r="N10" s="2" t="s">
        <v>70</v>
      </c>
      <c r="O10" s="2" t="s">
        <v>70</v>
      </c>
      <c r="P10" s="2" t="s">
        <v>52</v>
      </c>
      <c r="Q10" s="2" t="s">
        <v>52</v>
      </c>
      <c r="R10" s="2" t="s">
        <v>52</v>
      </c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2" t="s">
        <v>52</v>
      </c>
      <c r="AW10" s="2" t="s">
        <v>52</v>
      </c>
      <c r="AX10" s="2" t="s">
        <v>52</v>
      </c>
      <c r="AY10" s="2" t="s">
        <v>52</v>
      </c>
    </row>
    <row r="11" spans="1:51" ht="30" customHeight="1">
      <c r="A11" s="9"/>
      <c r="B11" s="9"/>
      <c r="C11" s="9"/>
      <c r="D11" s="9"/>
      <c r="E11" s="13"/>
      <c r="F11" s="14"/>
      <c r="G11" s="13"/>
      <c r="H11" s="14"/>
      <c r="I11" s="13"/>
      <c r="J11" s="14"/>
      <c r="K11" s="13"/>
      <c r="L11" s="14"/>
      <c r="M11" s="9"/>
    </row>
    <row r="12" spans="1:51" ht="30" customHeight="1">
      <c r="A12" s="43" t="s">
        <v>246</v>
      </c>
      <c r="B12" s="43"/>
      <c r="C12" s="43"/>
      <c r="D12" s="43"/>
      <c r="E12" s="44"/>
      <c r="F12" s="45"/>
      <c r="G12" s="44"/>
      <c r="H12" s="45"/>
      <c r="I12" s="44"/>
      <c r="J12" s="45"/>
      <c r="K12" s="44"/>
      <c r="L12" s="45"/>
      <c r="M12" s="43"/>
      <c r="N12" s="1" t="s">
        <v>67</v>
      </c>
    </row>
    <row r="13" spans="1:51" ht="30" customHeight="1">
      <c r="A13" s="8" t="s">
        <v>248</v>
      </c>
      <c r="B13" s="8" t="s">
        <v>249</v>
      </c>
      <c r="C13" s="8" t="s">
        <v>107</v>
      </c>
      <c r="D13" s="9">
        <v>7.0000000000000007E-2</v>
      </c>
      <c r="E13" s="13">
        <f>단가대비표!O24</f>
        <v>3060</v>
      </c>
      <c r="F13" s="14">
        <f t="shared" ref="F13:F26" si="1">TRUNC(E13*D13,1)</f>
        <v>214.2</v>
      </c>
      <c r="G13" s="13">
        <f>단가대비표!P24</f>
        <v>0</v>
      </c>
      <c r="H13" s="14">
        <f t="shared" ref="H13:H26" si="2">TRUNC(G13*D13,1)</f>
        <v>0</v>
      </c>
      <c r="I13" s="13">
        <f>단가대비표!V24</f>
        <v>0</v>
      </c>
      <c r="J13" s="14">
        <f t="shared" ref="J13:J26" si="3">TRUNC(I13*D13,1)</f>
        <v>0</v>
      </c>
      <c r="K13" s="13">
        <f t="shared" ref="K13:K26" si="4">TRUNC(E13+G13+I13,1)</f>
        <v>3060</v>
      </c>
      <c r="L13" s="14">
        <f t="shared" ref="L13:L26" si="5">TRUNC(F13+H13+J13,1)</f>
        <v>214.2</v>
      </c>
      <c r="M13" s="8" t="s">
        <v>250</v>
      </c>
      <c r="N13" s="2" t="s">
        <v>52</v>
      </c>
      <c r="O13" s="2" t="s">
        <v>251</v>
      </c>
      <c r="P13" s="2" t="s">
        <v>61</v>
      </c>
      <c r="Q13" s="2" t="s">
        <v>61</v>
      </c>
      <c r="R13" s="2" t="s">
        <v>60</v>
      </c>
      <c r="S13" s="3"/>
      <c r="T13" s="3"/>
      <c r="U13" s="3"/>
      <c r="V13" s="3">
        <v>1</v>
      </c>
      <c r="W13" s="3">
        <v>2</v>
      </c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2" t="s">
        <v>52</v>
      </c>
      <c r="AW13" s="2" t="s">
        <v>252</v>
      </c>
      <c r="AX13" s="2" t="s">
        <v>52</v>
      </c>
      <c r="AY13" s="2" t="s">
        <v>253</v>
      </c>
    </row>
    <row r="14" spans="1:51" ht="30" customHeight="1">
      <c r="A14" s="8" t="s">
        <v>248</v>
      </c>
      <c r="B14" s="8" t="s">
        <v>254</v>
      </c>
      <c r="C14" s="8" t="s">
        <v>107</v>
      </c>
      <c r="D14" s="9">
        <v>7.0000000000000007E-2</v>
      </c>
      <c r="E14" s="13">
        <f>단가대비표!O25</f>
        <v>2650</v>
      </c>
      <c r="F14" s="14">
        <f t="shared" si="1"/>
        <v>185.5</v>
      </c>
      <c r="G14" s="13">
        <f>단가대비표!P25</f>
        <v>0</v>
      </c>
      <c r="H14" s="14">
        <f t="shared" si="2"/>
        <v>0</v>
      </c>
      <c r="I14" s="13">
        <f>단가대비표!V25</f>
        <v>0</v>
      </c>
      <c r="J14" s="14">
        <f t="shared" si="3"/>
        <v>0</v>
      </c>
      <c r="K14" s="13">
        <f t="shared" si="4"/>
        <v>2650</v>
      </c>
      <c r="L14" s="14">
        <f t="shared" si="5"/>
        <v>185.5</v>
      </c>
      <c r="M14" s="8" t="s">
        <v>250</v>
      </c>
      <c r="N14" s="2" t="s">
        <v>52</v>
      </c>
      <c r="O14" s="2" t="s">
        <v>255</v>
      </c>
      <c r="P14" s="2" t="s">
        <v>61</v>
      </c>
      <c r="Q14" s="2" t="s">
        <v>61</v>
      </c>
      <c r="R14" s="2" t="s">
        <v>60</v>
      </c>
      <c r="S14" s="3"/>
      <c r="T14" s="3"/>
      <c r="U14" s="3"/>
      <c r="V14" s="3">
        <v>1</v>
      </c>
      <c r="W14" s="3">
        <v>2</v>
      </c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2" t="s">
        <v>52</v>
      </c>
      <c r="AW14" s="2" t="s">
        <v>256</v>
      </c>
      <c r="AX14" s="2" t="s">
        <v>52</v>
      </c>
      <c r="AY14" s="2" t="s">
        <v>253</v>
      </c>
    </row>
    <row r="15" spans="1:51" ht="30" customHeight="1">
      <c r="A15" s="8" t="s">
        <v>248</v>
      </c>
      <c r="B15" s="8" t="s">
        <v>257</v>
      </c>
      <c r="C15" s="8" t="s">
        <v>258</v>
      </c>
      <c r="D15" s="9">
        <v>3.6999999999999998E-2</v>
      </c>
      <c r="E15" s="13">
        <f>단가대비표!O26</f>
        <v>39120</v>
      </c>
      <c r="F15" s="14">
        <f t="shared" si="1"/>
        <v>1447.4</v>
      </c>
      <c r="G15" s="13">
        <f>단가대비표!P26</f>
        <v>0</v>
      </c>
      <c r="H15" s="14">
        <f t="shared" si="2"/>
        <v>0</v>
      </c>
      <c r="I15" s="13">
        <f>단가대비표!V26</f>
        <v>0</v>
      </c>
      <c r="J15" s="14">
        <f t="shared" si="3"/>
        <v>0</v>
      </c>
      <c r="K15" s="13">
        <f t="shared" si="4"/>
        <v>39120</v>
      </c>
      <c r="L15" s="14">
        <f t="shared" si="5"/>
        <v>1447.4</v>
      </c>
      <c r="M15" s="8" t="s">
        <v>250</v>
      </c>
      <c r="N15" s="2" t="s">
        <v>52</v>
      </c>
      <c r="O15" s="2" t="s">
        <v>259</v>
      </c>
      <c r="P15" s="2" t="s">
        <v>61</v>
      </c>
      <c r="Q15" s="2" t="s">
        <v>61</v>
      </c>
      <c r="R15" s="2" t="s">
        <v>60</v>
      </c>
      <c r="S15" s="3"/>
      <c r="T15" s="3"/>
      <c r="U15" s="3"/>
      <c r="V15" s="3">
        <v>1</v>
      </c>
      <c r="W15" s="3">
        <v>2</v>
      </c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2" t="s">
        <v>52</v>
      </c>
      <c r="AW15" s="2" t="s">
        <v>260</v>
      </c>
      <c r="AX15" s="2" t="s">
        <v>52</v>
      </c>
      <c r="AY15" s="2" t="s">
        <v>253</v>
      </c>
    </row>
    <row r="16" spans="1:51" ht="30" customHeight="1">
      <c r="A16" s="8" t="s">
        <v>248</v>
      </c>
      <c r="B16" s="8" t="s">
        <v>261</v>
      </c>
      <c r="C16" s="8" t="s">
        <v>258</v>
      </c>
      <c r="D16" s="9">
        <v>1.2999999999999999E-2</v>
      </c>
      <c r="E16" s="13">
        <f>단가대비표!O27</f>
        <v>70361</v>
      </c>
      <c r="F16" s="14">
        <f t="shared" si="1"/>
        <v>914.6</v>
      </c>
      <c r="G16" s="13">
        <f>단가대비표!P27</f>
        <v>0</v>
      </c>
      <c r="H16" s="14">
        <f t="shared" si="2"/>
        <v>0</v>
      </c>
      <c r="I16" s="13">
        <f>단가대비표!V27</f>
        <v>0</v>
      </c>
      <c r="J16" s="14">
        <f t="shared" si="3"/>
        <v>0</v>
      </c>
      <c r="K16" s="13">
        <f t="shared" si="4"/>
        <v>70361</v>
      </c>
      <c r="L16" s="14">
        <f t="shared" si="5"/>
        <v>914.6</v>
      </c>
      <c r="M16" s="8" t="s">
        <v>250</v>
      </c>
      <c r="N16" s="2" t="s">
        <v>52</v>
      </c>
      <c r="O16" s="2" t="s">
        <v>262</v>
      </c>
      <c r="P16" s="2" t="s">
        <v>61</v>
      </c>
      <c r="Q16" s="2" t="s">
        <v>61</v>
      </c>
      <c r="R16" s="2" t="s">
        <v>60</v>
      </c>
      <c r="S16" s="3"/>
      <c r="T16" s="3"/>
      <c r="U16" s="3"/>
      <c r="V16" s="3">
        <v>1</v>
      </c>
      <c r="W16" s="3">
        <v>2</v>
      </c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2" t="s">
        <v>52</v>
      </c>
      <c r="AW16" s="2" t="s">
        <v>263</v>
      </c>
      <c r="AX16" s="2" t="s">
        <v>52</v>
      </c>
      <c r="AY16" s="2" t="s">
        <v>253</v>
      </c>
    </row>
    <row r="17" spans="1:51" ht="30" customHeight="1">
      <c r="A17" s="8" t="s">
        <v>248</v>
      </c>
      <c r="B17" s="8" t="s">
        <v>264</v>
      </c>
      <c r="C17" s="8" t="s">
        <v>258</v>
      </c>
      <c r="D17" s="9">
        <v>6.0000000000000001E-3</v>
      </c>
      <c r="E17" s="13">
        <f>단가대비표!O28</f>
        <v>106140</v>
      </c>
      <c r="F17" s="14">
        <f t="shared" si="1"/>
        <v>636.79999999999995</v>
      </c>
      <c r="G17" s="13">
        <f>단가대비표!P28</f>
        <v>0</v>
      </c>
      <c r="H17" s="14">
        <f t="shared" si="2"/>
        <v>0</v>
      </c>
      <c r="I17" s="13">
        <f>단가대비표!V28</f>
        <v>0</v>
      </c>
      <c r="J17" s="14">
        <f t="shared" si="3"/>
        <v>0</v>
      </c>
      <c r="K17" s="13">
        <f t="shared" si="4"/>
        <v>106140</v>
      </c>
      <c r="L17" s="14">
        <f t="shared" si="5"/>
        <v>636.79999999999995</v>
      </c>
      <c r="M17" s="8" t="s">
        <v>250</v>
      </c>
      <c r="N17" s="2" t="s">
        <v>52</v>
      </c>
      <c r="O17" s="2" t="s">
        <v>265</v>
      </c>
      <c r="P17" s="2" t="s">
        <v>61</v>
      </c>
      <c r="Q17" s="2" t="s">
        <v>61</v>
      </c>
      <c r="R17" s="2" t="s">
        <v>60</v>
      </c>
      <c r="S17" s="3"/>
      <c r="T17" s="3"/>
      <c r="U17" s="3"/>
      <c r="V17" s="3">
        <v>1</v>
      </c>
      <c r="W17" s="3">
        <v>2</v>
      </c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2" t="s">
        <v>52</v>
      </c>
      <c r="AW17" s="2" t="s">
        <v>266</v>
      </c>
      <c r="AX17" s="2" t="s">
        <v>52</v>
      </c>
      <c r="AY17" s="2" t="s">
        <v>253</v>
      </c>
    </row>
    <row r="18" spans="1:51" ht="30" customHeight="1">
      <c r="A18" s="8" t="s">
        <v>248</v>
      </c>
      <c r="B18" s="8" t="s">
        <v>267</v>
      </c>
      <c r="C18" s="8" t="s">
        <v>268</v>
      </c>
      <c r="D18" s="9">
        <v>0.05</v>
      </c>
      <c r="E18" s="13">
        <f>단가대비표!O29</f>
        <v>6000</v>
      </c>
      <c r="F18" s="14">
        <f t="shared" si="1"/>
        <v>300</v>
      </c>
      <c r="G18" s="13">
        <f>단가대비표!P29</f>
        <v>0</v>
      </c>
      <c r="H18" s="14">
        <f t="shared" si="2"/>
        <v>0</v>
      </c>
      <c r="I18" s="13">
        <f>단가대비표!V29</f>
        <v>0</v>
      </c>
      <c r="J18" s="14">
        <f t="shared" si="3"/>
        <v>0</v>
      </c>
      <c r="K18" s="13">
        <f t="shared" si="4"/>
        <v>6000</v>
      </c>
      <c r="L18" s="14">
        <f t="shared" si="5"/>
        <v>300</v>
      </c>
      <c r="M18" s="8" t="s">
        <v>250</v>
      </c>
      <c r="N18" s="2" t="s">
        <v>52</v>
      </c>
      <c r="O18" s="2" t="s">
        <v>269</v>
      </c>
      <c r="P18" s="2" t="s">
        <v>61</v>
      </c>
      <c r="Q18" s="2" t="s">
        <v>61</v>
      </c>
      <c r="R18" s="2" t="s">
        <v>60</v>
      </c>
      <c r="S18" s="3"/>
      <c r="T18" s="3"/>
      <c r="U18" s="3"/>
      <c r="V18" s="3">
        <v>1</v>
      </c>
      <c r="W18" s="3">
        <v>2</v>
      </c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2" t="s">
        <v>52</v>
      </c>
      <c r="AW18" s="2" t="s">
        <v>270</v>
      </c>
      <c r="AX18" s="2" t="s">
        <v>52</v>
      </c>
      <c r="AY18" s="2" t="s">
        <v>253</v>
      </c>
    </row>
    <row r="19" spans="1:51" ht="30" customHeight="1">
      <c r="A19" s="8" t="s">
        <v>248</v>
      </c>
      <c r="B19" s="8" t="s">
        <v>271</v>
      </c>
      <c r="C19" s="8" t="s">
        <v>258</v>
      </c>
      <c r="D19" s="9">
        <v>6.0000000000000001E-3</v>
      </c>
      <c r="E19" s="13">
        <f>단가대비표!O30</f>
        <v>15200</v>
      </c>
      <c r="F19" s="14">
        <f t="shared" si="1"/>
        <v>91.2</v>
      </c>
      <c r="G19" s="13">
        <f>단가대비표!P30</f>
        <v>0</v>
      </c>
      <c r="H19" s="14">
        <f t="shared" si="2"/>
        <v>0</v>
      </c>
      <c r="I19" s="13">
        <f>단가대비표!V30</f>
        <v>0</v>
      </c>
      <c r="J19" s="14">
        <f t="shared" si="3"/>
        <v>0</v>
      </c>
      <c r="K19" s="13">
        <f t="shared" si="4"/>
        <v>15200</v>
      </c>
      <c r="L19" s="14">
        <f t="shared" si="5"/>
        <v>91.2</v>
      </c>
      <c r="M19" s="8" t="s">
        <v>250</v>
      </c>
      <c r="N19" s="2" t="s">
        <v>52</v>
      </c>
      <c r="O19" s="2" t="s">
        <v>272</v>
      </c>
      <c r="P19" s="2" t="s">
        <v>61</v>
      </c>
      <c r="Q19" s="2" t="s">
        <v>61</v>
      </c>
      <c r="R19" s="2" t="s">
        <v>60</v>
      </c>
      <c r="S19" s="3"/>
      <c r="T19" s="3"/>
      <c r="U19" s="3"/>
      <c r="V19" s="3">
        <v>1</v>
      </c>
      <c r="W19" s="3">
        <v>2</v>
      </c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2" t="s">
        <v>52</v>
      </c>
      <c r="AW19" s="2" t="s">
        <v>273</v>
      </c>
      <c r="AX19" s="2" t="s">
        <v>52</v>
      </c>
      <c r="AY19" s="2" t="s">
        <v>253</v>
      </c>
    </row>
    <row r="20" spans="1:51" ht="30" customHeight="1">
      <c r="A20" s="8" t="s">
        <v>248</v>
      </c>
      <c r="B20" s="8" t="s">
        <v>274</v>
      </c>
      <c r="C20" s="8" t="s">
        <v>258</v>
      </c>
      <c r="D20" s="9">
        <v>3.0000000000000001E-3</v>
      </c>
      <c r="E20" s="13">
        <f>단가대비표!O31</f>
        <v>2800</v>
      </c>
      <c r="F20" s="14">
        <f t="shared" si="1"/>
        <v>8.4</v>
      </c>
      <c r="G20" s="13">
        <f>단가대비표!P31</f>
        <v>0</v>
      </c>
      <c r="H20" s="14">
        <f t="shared" si="2"/>
        <v>0</v>
      </c>
      <c r="I20" s="13">
        <f>단가대비표!V31</f>
        <v>0</v>
      </c>
      <c r="J20" s="14">
        <f t="shared" si="3"/>
        <v>0</v>
      </c>
      <c r="K20" s="13">
        <f t="shared" si="4"/>
        <v>2800</v>
      </c>
      <c r="L20" s="14">
        <f t="shared" si="5"/>
        <v>8.4</v>
      </c>
      <c r="M20" s="8" t="s">
        <v>250</v>
      </c>
      <c r="N20" s="2" t="s">
        <v>52</v>
      </c>
      <c r="O20" s="2" t="s">
        <v>275</v>
      </c>
      <c r="P20" s="2" t="s">
        <v>61</v>
      </c>
      <c r="Q20" s="2" t="s">
        <v>61</v>
      </c>
      <c r="R20" s="2" t="s">
        <v>60</v>
      </c>
      <c r="S20" s="3"/>
      <c r="T20" s="3"/>
      <c r="U20" s="3"/>
      <c r="V20" s="3">
        <v>1</v>
      </c>
      <c r="W20" s="3">
        <v>2</v>
      </c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2" t="s">
        <v>52</v>
      </c>
      <c r="AW20" s="2" t="s">
        <v>276</v>
      </c>
      <c r="AX20" s="2" t="s">
        <v>52</v>
      </c>
      <c r="AY20" s="2" t="s">
        <v>253</v>
      </c>
    </row>
    <row r="21" spans="1:51" ht="30" customHeight="1">
      <c r="A21" s="8" t="s">
        <v>248</v>
      </c>
      <c r="B21" s="8" t="s">
        <v>277</v>
      </c>
      <c r="C21" s="8" t="s">
        <v>65</v>
      </c>
      <c r="D21" s="9">
        <v>0.19700000000000001</v>
      </c>
      <c r="E21" s="13">
        <f>단가대비표!O32</f>
        <v>7140</v>
      </c>
      <c r="F21" s="14">
        <f t="shared" si="1"/>
        <v>1406.5</v>
      </c>
      <c r="G21" s="13">
        <f>단가대비표!P32</f>
        <v>0</v>
      </c>
      <c r="H21" s="14">
        <f t="shared" si="2"/>
        <v>0</v>
      </c>
      <c r="I21" s="13">
        <f>단가대비표!V32</f>
        <v>0</v>
      </c>
      <c r="J21" s="14">
        <f t="shared" si="3"/>
        <v>0</v>
      </c>
      <c r="K21" s="13">
        <f t="shared" si="4"/>
        <v>7140</v>
      </c>
      <c r="L21" s="14">
        <f t="shared" si="5"/>
        <v>1406.5</v>
      </c>
      <c r="M21" s="8" t="s">
        <v>250</v>
      </c>
      <c r="N21" s="2" t="s">
        <v>52</v>
      </c>
      <c r="O21" s="2" t="s">
        <v>278</v>
      </c>
      <c r="P21" s="2" t="s">
        <v>61</v>
      </c>
      <c r="Q21" s="2" t="s">
        <v>61</v>
      </c>
      <c r="R21" s="2" t="s">
        <v>60</v>
      </c>
      <c r="S21" s="3"/>
      <c r="T21" s="3"/>
      <c r="U21" s="3"/>
      <c r="V21" s="3">
        <v>1</v>
      </c>
      <c r="W21" s="3">
        <v>2</v>
      </c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2" t="s">
        <v>52</v>
      </c>
      <c r="AW21" s="2" t="s">
        <v>279</v>
      </c>
      <c r="AX21" s="2" t="s">
        <v>52</v>
      </c>
      <c r="AY21" s="2" t="s">
        <v>253</v>
      </c>
    </row>
    <row r="22" spans="1:51" ht="30" customHeight="1">
      <c r="A22" s="8" t="s">
        <v>248</v>
      </c>
      <c r="B22" s="8" t="s">
        <v>280</v>
      </c>
      <c r="C22" s="8" t="s">
        <v>281</v>
      </c>
      <c r="D22" s="9">
        <v>1.0999999999999999E-2</v>
      </c>
      <c r="E22" s="13">
        <f>단가대비표!O33</f>
        <v>54340</v>
      </c>
      <c r="F22" s="14">
        <f t="shared" si="1"/>
        <v>597.70000000000005</v>
      </c>
      <c r="G22" s="13">
        <f>단가대비표!P33</f>
        <v>0</v>
      </c>
      <c r="H22" s="14">
        <f t="shared" si="2"/>
        <v>0</v>
      </c>
      <c r="I22" s="13">
        <f>단가대비표!V33</f>
        <v>0</v>
      </c>
      <c r="J22" s="14">
        <f t="shared" si="3"/>
        <v>0</v>
      </c>
      <c r="K22" s="13">
        <f t="shared" si="4"/>
        <v>54340</v>
      </c>
      <c r="L22" s="14">
        <f t="shared" si="5"/>
        <v>597.70000000000005</v>
      </c>
      <c r="M22" s="8" t="s">
        <v>250</v>
      </c>
      <c r="N22" s="2" t="s">
        <v>52</v>
      </c>
      <c r="O22" s="2" t="s">
        <v>282</v>
      </c>
      <c r="P22" s="2" t="s">
        <v>61</v>
      </c>
      <c r="Q22" s="2" t="s">
        <v>61</v>
      </c>
      <c r="R22" s="2" t="s">
        <v>60</v>
      </c>
      <c r="S22" s="3"/>
      <c r="T22" s="3"/>
      <c r="U22" s="3"/>
      <c r="V22" s="3">
        <v>1</v>
      </c>
      <c r="W22" s="3">
        <v>2</v>
      </c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2" t="s">
        <v>52</v>
      </c>
      <c r="AW22" s="2" t="s">
        <v>283</v>
      </c>
      <c r="AX22" s="2" t="s">
        <v>52</v>
      </c>
      <c r="AY22" s="2" t="s">
        <v>253</v>
      </c>
    </row>
    <row r="23" spans="1:51" ht="30" customHeight="1">
      <c r="A23" s="8" t="s">
        <v>248</v>
      </c>
      <c r="B23" s="8" t="s">
        <v>284</v>
      </c>
      <c r="C23" s="8" t="s">
        <v>281</v>
      </c>
      <c r="D23" s="9">
        <v>0.24299999999999999</v>
      </c>
      <c r="E23" s="13">
        <f>단가대비표!O34</f>
        <v>1520</v>
      </c>
      <c r="F23" s="14">
        <f t="shared" si="1"/>
        <v>369.3</v>
      </c>
      <c r="G23" s="13">
        <f>단가대비표!P34</f>
        <v>0</v>
      </c>
      <c r="H23" s="14">
        <f t="shared" si="2"/>
        <v>0</v>
      </c>
      <c r="I23" s="13">
        <f>단가대비표!V34</f>
        <v>0</v>
      </c>
      <c r="J23" s="14">
        <f t="shared" si="3"/>
        <v>0</v>
      </c>
      <c r="K23" s="13">
        <f t="shared" si="4"/>
        <v>1520</v>
      </c>
      <c r="L23" s="14">
        <f t="shared" si="5"/>
        <v>369.3</v>
      </c>
      <c r="M23" s="8" t="s">
        <v>250</v>
      </c>
      <c r="N23" s="2" t="s">
        <v>52</v>
      </c>
      <c r="O23" s="2" t="s">
        <v>285</v>
      </c>
      <c r="P23" s="2" t="s">
        <v>61</v>
      </c>
      <c r="Q23" s="2" t="s">
        <v>61</v>
      </c>
      <c r="R23" s="2" t="s">
        <v>60</v>
      </c>
      <c r="S23" s="3"/>
      <c r="T23" s="3"/>
      <c r="U23" s="3"/>
      <c r="V23" s="3">
        <v>1</v>
      </c>
      <c r="W23" s="3">
        <v>2</v>
      </c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2" t="s">
        <v>52</v>
      </c>
      <c r="AW23" s="2" t="s">
        <v>286</v>
      </c>
      <c r="AX23" s="2" t="s">
        <v>52</v>
      </c>
      <c r="AY23" s="2" t="s">
        <v>253</v>
      </c>
    </row>
    <row r="24" spans="1:51" ht="30" customHeight="1">
      <c r="A24" s="8" t="s">
        <v>287</v>
      </c>
      <c r="B24" s="8" t="s">
        <v>288</v>
      </c>
      <c r="C24" s="8" t="s">
        <v>100</v>
      </c>
      <c r="D24" s="9">
        <v>1</v>
      </c>
      <c r="E24" s="13">
        <f>TRUNC(SUMIF(V13:V26, RIGHTB(O24, 1), F13:F26)*U24, 2)</f>
        <v>1043</v>
      </c>
      <c r="F24" s="14">
        <f t="shared" si="1"/>
        <v>1043</v>
      </c>
      <c r="G24" s="13">
        <v>0</v>
      </c>
      <c r="H24" s="14">
        <f t="shared" si="2"/>
        <v>0</v>
      </c>
      <c r="I24" s="13">
        <v>0</v>
      </c>
      <c r="J24" s="14">
        <f t="shared" si="3"/>
        <v>0</v>
      </c>
      <c r="K24" s="13">
        <f t="shared" si="4"/>
        <v>1043</v>
      </c>
      <c r="L24" s="14">
        <f t="shared" si="5"/>
        <v>1043</v>
      </c>
      <c r="M24" s="8" t="s">
        <v>250</v>
      </c>
      <c r="N24" s="2" t="s">
        <v>52</v>
      </c>
      <c r="O24" s="2" t="s">
        <v>101</v>
      </c>
      <c r="P24" s="2" t="s">
        <v>61</v>
      </c>
      <c r="Q24" s="2" t="s">
        <v>61</v>
      </c>
      <c r="R24" s="2" t="s">
        <v>61</v>
      </c>
      <c r="S24" s="3">
        <v>0</v>
      </c>
      <c r="T24" s="3">
        <v>0</v>
      </c>
      <c r="U24" s="3">
        <v>0.16900000000000001</v>
      </c>
      <c r="V24" s="3"/>
      <c r="W24" s="3">
        <v>2</v>
      </c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2" t="s">
        <v>52</v>
      </c>
      <c r="AW24" s="2" t="s">
        <v>289</v>
      </c>
      <c r="AX24" s="2" t="s">
        <v>52</v>
      </c>
      <c r="AY24" s="2" t="s">
        <v>253</v>
      </c>
    </row>
    <row r="25" spans="1:51" ht="30" customHeight="1">
      <c r="A25" s="8" t="s">
        <v>290</v>
      </c>
      <c r="B25" s="8" t="s">
        <v>291</v>
      </c>
      <c r="C25" s="8" t="s">
        <v>65</v>
      </c>
      <c r="D25" s="9">
        <v>1</v>
      </c>
      <c r="E25" s="13">
        <f>일위대가목록!E16</f>
        <v>0</v>
      </c>
      <c r="F25" s="14">
        <f t="shared" si="1"/>
        <v>0</v>
      </c>
      <c r="G25" s="13">
        <f>일위대가목록!F16</f>
        <v>0</v>
      </c>
      <c r="H25" s="14">
        <f t="shared" si="2"/>
        <v>0</v>
      </c>
      <c r="I25" s="13">
        <f>일위대가목록!G16</f>
        <v>59930</v>
      </c>
      <c r="J25" s="14">
        <f t="shared" si="3"/>
        <v>59930</v>
      </c>
      <c r="K25" s="13">
        <f t="shared" si="4"/>
        <v>59930</v>
      </c>
      <c r="L25" s="14">
        <f t="shared" si="5"/>
        <v>59930</v>
      </c>
      <c r="M25" s="8" t="s">
        <v>250</v>
      </c>
      <c r="N25" s="2" t="s">
        <v>52</v>
      </c>
      <c r="O25" s="2" t="s">
        <v>292</v>
      </c>
      <c r="P25" s="2" t="s">
        <v>60</v>
      </c>
      <c r="Q25" s="2" t="s">
        <v>61</v>
      </c>
      <c r="R25" s="2" t="s">
        <v>61</v>
      </c>
      <c r="S25" s="3"/>
      <c r="T25" s="3"/>
      <c r="U25" s="3"/>
      <c r="V25" s="3"/>
      <c r="W25" s="3">
        <v>2</v>
      </c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2" t="s">
        <v>52</v>
      </c>
      <c r="AW25" s="2" t="s">
        <v>293</v>
      </c>
      <c r="AX25" s="2" t="s">
        <v>52</v>
      </c>
      <c r="AY25" s="2" t="s">
        <v>253</v>
      </c>
    </row>
    <row r="26" spans="1:51" ht="30" customHeight="1">
      <c r="A26" s="8" t="s">
        <v>294</v>
      </c>
      <c r="B26" s="8" t="s">
        <v>295</v>
      </c>
      <c r="C26" s="8" t="s">
        <v>100</v>
      </c>
      <c r="D26" s="9">
        <v>1</v>
      </c>
      <c r="E26" s="13">
        <v>0</v>
      </c>
      <c r="F26" s="14">
        <f t="shared" si="1"/>
        <v>0</v>
      </c>
      <c r="G26" s="13">
        <v>0</v>
      </c>
      <c r="H26" s="14">
        <f t="shared" si="2"/>
        <v>0</v>
      </c>
      <c r="I26" s="13">
        <f>TRUNC(SUMIF(W13:W26, RIGHTB(O26, 1), L13:L26)*U26, 2)</f>
        <v>67144.600000000006</v>
      </c>
      <c r="J26" s="14">
        <f t="shared" si="3"/>
        <v>67144.600000000006</v>
      </c>
      <c r="K26" s="13">
        <f t="shared" si="4"/>
        <v>67144.600000000006</v>
      </c>
      <c r="L26" s="14">
        <f t="shared" si="5"/>
        <v>67144.600000000006</v>
      </c>
      <c r="M26" s="8" t="s">
        <v>52</v>
      </c>
      <c r="N26" s="2" t="s">
        <v>67</v>
      </c>
      <c r="O26" s="2" t="s">
        <v>296</v>
      </c>
      <c r="P26" s="2" t="s">
        <v>61</v>
      </c>
      <c r="Q26" s="2" t="s">
        <v>61</v>
      </c>
      <c r="R26" s="2" t="s">
        <v>61</v>
      </c>
      <c r="S26" s="3">
        <v>3</v>
      </c>
      <c r="T26" s="3">
        <v>2</v>
      </c>
      <c r="U26" s="3">
        <v>1</v>
      </c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2" t="s">
        <v>52</v>
      </c>
      <c r="AW26" s="2" t="s">
        <v>297</v>
      </c>
      <c r="AX26" s="2" t="s">
        <v>52</v>
      </c>
      <c r="AY26" s="2" t="s">
        <v>52</v>
      </c>
    </row>
    <row r="27" spans="1:51" ht="30" customHeight="1">
      <c r="A27" s="8" t="s">
        <v>245</v>
      </c>
      <c r="B27" s="8" t="s">
        <v>52</v>
      </c>
      <c r="C27" s="8" t="s">
        <v>52</v>
      </c>
      <c r="D27" s="9"/>
      <c r="E27" s="13"/>
      <c r="F27" s="14">
        <f>TRUNC(SUMIF(N13:N26, N12, F13:F26),0)</f>
        <v>0</v>
      </c>
      <c r="G27" s="13"/>
      <c r="H27" s="14">
        <f>TRUNC(SUMIF(N13:N26, N12, H13:H26),0)</f>
        <v>0</v>
      </c>
      <c r="I27" s="13"/>
      <c r="J27" s="14">
        <f>TRUNC(SUMIF(N13:N26, N12, J13:J26),0)</f>
        <v>67144</v>
      </c>
      <c r="K27" s="13"/>
      <c r="L27" s="14">
        <f>F27+H27+J27</f>
        <v>67144</v>
      </c>
      <c r="M27" s="8" t="s">
        <v>52</v>
      </c>
      <c r="N27" s="2" t="s">
        <v>70</v>
      </c>
      <c r="O27" s="2" t="s">
        <v>70</v>
      </c>
      <c r="P27" s="2" t="s">
        <v>52</v>
      </c>
      <c r="Q27" s="2" t="s">
        <v>52</v>
      </c>
      <c r="R27" s="2" t="s">
        <v>52</v>
      </c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2" t="s">
        <v>52</v>
      </c>
      <c r="AW27" s="2" t="s">
        <v>52</v>
      </c>
      <c r="AX27" s="2" t="s">
        <v>52</v>
      </c>
      <c r="AY27" s="2" t="s">
        <v>52</v>
      </c>
    </row>
    <row r="28" spans="1:51" ht="30" customHeight="1">
      <c r="A28" s="9"/>
      <c r="B28" s="9"/>
      <c r="C28" s="9"/>
      <c r="D28" s="9"/>
      <c r="E28" s="13"/>
      <c r="F28" s="14"/>
      <c r="G28" s="13"/>
      <c r="H28" s="14"/>
      <c r="I28" s="13"/>
      <c r="J28" s="14"/>
      <c r="K28" s="13"/>
      <c r="L28" s="14"/>
      <c r="M28" s="9"/>
    </row>
    <row r="29" spans="1:51" ht="30" customHeight="1">
      <c r="A29" s="43" t="s">
        <v>298</v>
      </c>
      <c r="B29" s="43"/>
      <c r="C29" s="43"/>
      <c r="D29" s="43"/>
      <c r="E29" s="44"/>
      <c r="F29" s="45"/>
      <c r="G29" s="44"/>
      <c r="H29" s="45"/>
      <c r="I29" s="44"/>
      <c r="J29" s="45"/>
      <c r="K29" s="44"/>
      <c r="L29" s="45"/>
      <c r="M29" s="43"/>
      <c r="N29" s="1" t="s">
        <v>109</v>
      </c>
    </row>
    <row r="30" spans="1:51" ht="30" customHeight="1">
      <c r="A30" s="8" t="s">
        <v>300</v>
      </c>
      <c r="B30" s="8" t="s">
        <v>301</v>
      </c>
      <c r="C30" s="8" t="s">
        <v>75</v>
      </c>
      <c r="D30" s="9">
        <v>1.38</v>
      </c>
      <c r="E30" s="13">
        <f>일위대가목록!E19</f>
        <v>697</v>
      </c>
      <c r="F30" s="14">
        <f>TRUNC(E30*D30,1)</f>
        <v>961.8</v>
      </c>
      <c r="G30" s="13">
        <f>일위대가목록!F19</f>
        <v>7194</v>
      </c>
      <c r="H30" s="14">
        <f>TRUNC(G30*D30,1)</f>
        <v>9927.7000000000007</v>
      </c>
      <c r="I30" s="13">
        <f>일위대가목록!G19</f>
        <v>974</v>
      </c>
      <c r="J30" s="14">
        <f>TRUNC(I30*D30,1)</f>
        <v>1344.1</v>
      </c>
      <c r="K30" s="13">
        <f t="shared" ref="K30:L33" si="6">TRUNC(E30+G30+I30,1)</f>
        <v>8865</v>
      </c>
      <c r="L30" s="14">
        <f t="shared" si="6"/>
        <v>12233.6</v>
      </c>
      <c r="M30" s="8" t="s">
        <v>302</v>
      </c>
      <c r="N30" s="2" t="s">
        <v>109</v>
      </c>
      <c r="O30" s="2" t="s">
        <v>303</v>
      </c>
      <c r="P30" s="2" t="s">
        <v>60</v>
      </c>
      <c r="Q30" s="2" t="s">
        <v>61</v>
      </c>
      <c r="R30" s="2" t="s">
        <v>61</v>
      </c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2" t="s">
        <v>52</v>
      </c>
      <c r="AW30" s="2" t="s">
        <v>304</v>
      </c>
      <c r="AX30" s="2" t="s">
        <v>52</v>
      </c>
      <c r="AY30" s="2" t="s">
        <v>52</v>
      </c>
    </row>
    <row r="31" spans="1:51" ht="30" customHeight="1">
      <c r="A31" s="8" t="s">
        <v>305</v>
      </c>
      <c r="B31" s="8" t="s">
        <v>52</v>
      </c>
      <c r="C31" s="8" t="s">
        <v>75</v>
      </c>
      <c r="D31" s="9">
        <v>0.96</v>
      </c>
      <c r="E31" s="13">
        <f>일위대가목록!E20</f>
        <v>18526</v>
      </c>
      <c r="F31" s="14">
        <f>TRUNC(E31*D31,1)</f>
        <v>17784.900000000001</v>
      </c>
      <c r="G31" s="13">
        <f>일위대가목록!F20</f>
        <v>88349</v>
      </c>
      <c r="H31" s="14">
        <f>TRUNC(G31*D31,1)</f>
        <v>84815</v>
      </c>
      <c r="I31" s="13">
        <f>일위대가목록!G20</f>
        <v>14096</v>
      </c>
      <c r="J31" s="14">
        <f>TRUNC(I31*D31,1)</f>
        <v>13532.1</v>
      </c>
      <c r="K31" s="13">
        <f t="shared" si="6"/>
        <v>120971</v>
      </c>
      <c r="L31" s="14">
        <f t="shared" si="6"/>
        <v>116132</v>
      </c>
      <c r="M31" s="8" t="s">
        <v>306</v>
      </c>
      <c r="N31" s="2" t="s">
        <v>109</v>
      </c>
      <c r="O31" s="2" t="s">
        <v>307</v>
      </c>
      <c r="P31" s="2" t="s">
        <v>60</v>
      </c>
      <c r="Q31" s="2" t="s">
        <v>61</v>
      </c>
      <c r="R31" s="2" t="s">
        <v>61</v>
      </c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2" t="s">
        <v>52</v>
      </c>
      <c r="AW31" s="2" t="s">
        <v>308</v>
      </c>
      <c r="AX31" s="2" t="s">
        <v>52</v>
      </c>
      <c r="AY31" s="2" t="s">
        <v>52</v>
      </c>
    </row>
    <row r="32" spans="1:51" ht="30" customHeight="1">
      <c r="A32" s="8" t="s">
        <v>309</v>
      </c>
      <c r="B32" s="8" t="s">
        <v>52</v>
      </c>
      <c r="C32" s="8" t="s">
        <v>75</v>
      </c>
      <c r="D32" s="9">
        <v>1.07</v>
      </c>
      <c r="E32" s="13">
        <f>일위대가목록!E21</f>
        <v>43708</v>
      </c>
      <c r="F32" s="14">
        <f>TRUNC(E32*D32,1)</f>
        <v>46767.5</v>
      </c>
      <c r="G32" s="13">
        <f>일위대가목록!F21</f>
        <v>288616</v>
      </c>
      <c r="H32" s="14">
        <f>TRUNC(G32*D32,1)</f>
        <v>308819.09999999998</v>
      </c>
      <c r="I32" s="13">
        <f>일위대가목록!G21</f>
        <v>44128</v>
      </c>
      <c r="J32" s="14">
        <f>TRUNC(I32*D32,1)</f>
        <v>47216.9</v>
      </c>
      <c r="K32" s="13">
        <f t="shared" si="6"/>
        <v>376452</v>
      </c>
      <c r="L32" s="14">
        <f t="shared" si="6"/>
        <v>402803.5</v>
      </c>
      <c r="M32" s="8" t="s">
        <v>310</v>
      </c>
      <c r="N32" s="2" t="s">
        <v>109</v>
      </c>
      <c r="O32" s="2" t="s">
        <v>311</v>
      </c>
      <c r="P32" s="2" t="s">
        <v>60</v>
      </c>
      <c r="Q32" s="2" t="s">
        <v>61</v>
      </c>
      <c r="R32" s="2" t="s">
        <v>61</v>
      </c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2" t="s">
        <v>52</v>
      </c>
      <c r="AW32" s="2" t="s">
        <v>312</v>
      </c>
      <c r="AX32" s="2" t="s">
        <v>52</v>
      </c>
      <c r="AY32" s="2" t="s">
        <v>52</v>
      </c>
    </row>
    <row r="33" spans="1:51" ht="30" customHeight="1">
      <c r="A33" s="8" t="s">
        <v>313</v>
      </c>
      <c r="B33" s="8" t="s">
        <v>52</v>
      </c>
      <c r="C33" s="8" t="s">
        <v>75</v>
      </c>
      <c r="D33" s="9">
        <v>0.32500000000000001</v>
      </c>
      <c r="E33" s="13">
        <f>일위대가목록!E22</f>
        <v>100325</v>
      </c>
      <c r="F33" s="14">
        <f>TRUNC(E33*D33,1)</f>
        <v>32605.599999999999</v>
      </c>
      <c r="G33" s="13">
        <f>일위대가목록!F22</f>
        <v>116795</v>
      </c>
      <c r="H33" s="14">
        <f>TRUNC(G33*D33,1)</f>
        <v>37958.300000000003</v>
      </c>
      <c r="I33" s="13">
        <f>일위대가목록!G22</f>
        <v>0</v>
      </c>
      <c r="J33" s="14">
        <f>TRUNC(I33*D33,1)</f>
        <v>0</v>
      </c>
      <c r="K33" s="13">
        <f t="shared" si="6"/>
        <v>217120</v>
      </c>
      <c r="L33" s="14">
        <f t="shared" si="6"/>
        <v>70563.899999999994</v>
      </c>
      <c r="M33" s="8" t="s">
        <v>314</v>
      </c>
      <c r="N33" s="2" t="s">
        <v>109</v>
      </c>
      <c r="O33" s="2" t="s">
        <v>315</v>
      </c>
      <c r="P33" s="2" t="s">
        <v>60</v>
      </c>
      <c r="Q33" s="2" t="s">
        <v>61</v>
      </c>
      <c r="R33" s="2" t="s">
        <v>61</v>
      </c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2" t="s">
        <v>52</v>
      </c>
      <c r="AW33" s="2" t="s">
        <v>316</v>
      </c>
      <c r="AX33" s="2" t="s">
        <v>52</v>
      </c>
      <c r="AY33" s="2" t="s">
        <v>52</v>
      </c>
    </row>
    <row r="34" spans="1:51" ht="30" customHeight="1">
      <c r="A34" s="8" t="s">
        <v>245</v>
      </c>
      <c r="B34" s="8" t="s">
        <v>52</v>
      </c>
      <c r="C34" s="8" t="s">
        <v>52</v>
      </c>
      <c r="D34" s="9"/>
      <c r="E34" s="13"/>
      <c r="F34" s="14">
        <f>TRUNC(SUMIF(N30:N33, N29, F30:F33),0)</f>
        <v>98119</v>
      </c>
      <c r="G34" s="13"/>
      <c r="H34" s="14">
        <f>TRUNC(SUMIF(N30:N33, N29, H30:H33),0)</f>
        <v>441520</v>
      </c>
      <c r="I34" s="13"/>
      <c r="J34" s="14">
        <f>TRUNC(SUMIF(N30:N33, N29, J30:J33),0)</f>
        <v>62093</v>
      </c>
      <c r="K34" s="13"/>
      <c r="L34" s="14">
        <f>F34+H34+J34</f>
        <v>601732</v>
      </c>
      <c r="M34" s="8" t="s">
        <v>52</v>
      </c>
      <c r="N34" s="2" t="s">
        <v>70</v>
      </c>
      <c r="O34" s="2" t="s">
        <v>70</v>
      </c>
      <c r="P34" s="2" t="s">
        <v>52</v>
      </c>
      <c r="Q34" s="2" t="s">
        <v>52</v>
      </c>
      <c r="R34" s="2" t="s">
        <v>52</v>
      </c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2" t="s">
        <v>52</v>
      </c>
      <c r="AW34" s="2" t="s">
        <v>52</v>
      </c>
      <c r="AX34" s="2" t="s">
        <v>52</v>
      </c>
      <c r="AY34" s="2" t="s">
        <v>52</v>
      </c>
    </row>
    <row r="35" spans="1:51" ht="30" customHeight="1">
      <c r="A35" s="9"/>
      <c r="B35" s="9"/>
      <c r="C35" s="9"/>
      <c r="D35" s="9"/>
      <c r="E35" s="13"/>
      <c r="F35" s="14"/>
      <c r="G35" s="13"/>
      <c r="H35" s="14"/>
      <c r="I35" s="13"/>
      <c r="J35" s="14"/>
      <c r="K35" s="13"/>
      <c r="L35" s="14"/>
      <c r="M35" s="9"/>
    </row>
    <row r="36" spans="1:51" ht="30" customHeight="1">
      <c r="A36" s="43" t="s">
        <v>317</v>
      </c>
      <c r="B36" s="43"/>
      <c r="C36" s="43"/>
      <c r="D36" s="43"/>
      <c r="E36" s="44"/>
      <c r="F36" s="45"/>
      <c r="G36" s="44"/>
      <c r="H36" s="45"/>
      <c r="I36" s="44"/>
      <c r="J36" s="45"/>
      <c r="K36" s="44"/>
      <c r="L36" s="45"/>
      <c r="M36" s="43"/>
      <c r="N36" s="1" t="s">
        <v>113</v>
      </c>
    </row>
    <row r="37" spans="1:51" ht="30" customHeight="1">
      <c r="A37" s="8" t="s">
        <v>300</v>
      </c>
      <c r="B37" s="8" t="s">
        <v>301</v>
      </c>
      <c r="C37" s="8" t="s">
        <v>75</v>
      </c>
      <c r="D37" s="9">
        <v>1.35</v>
      </c>
      <c r="E37" s="13">
        <f>일위대가목록!E19</f>
        <v>697</v>
      </c>
      <c r="F37" s="14">
        <f>TRUNC(E37*D37,1)</f>
        <v>940.9</v>
      </c>
      <c r="G37" s="13">
        <f>일위대가목록!F19</f>
        <v>7194</v>
      </c>
      <c r="H37" s="14">
        <f>TRUNC(G37*D37,1)</f>
        <v>9711.9</v>
      </c>
      <c r="I37" s="13">
        <f>일위대가목록!G19</f>
        <v>974</v>
      </c>
      <c r="J37" s="14">
        <f>TRUNC(I37*D37,1)</f>
        <v>1314.9</v>
      </c>
      <c r="K37" s="13">
        <f t="shared" ref="K37:L40" si="7">TRUNC(E37+G37+I37,1)</f>
        <v>8865</v>
      </c>
      <c r="L37" s="14">
        <f t="shared" si="7"/>
        <v>11967.7</v>
      </c>
      <c r="M37" s="8" t="s">
        <v>302</v>
      </c>
      <c r="N37" s="2" t="s">
        <v>113</v>
      </c>
      <c r="O37" s="2" t="s">
        <v>303</v>
      </c>
      <c r="P37" s="2" t="s">
        <v>60</v>
      </c>
      <c r="Q37" s="2" t="s">
        <v>61</v>
      </c>
      <c r="R37" s="2" t="s">
        <v>61</v>
      </c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2" t="s">
        <v>52</v>
      </c>
      <c r="AW37" s="2" t="s">
        <v>318</v>
      </c>
      <c r="AX37" s="2" t="s">
        <v>52</v>
      </c>
      <c r="AY37" s="2" t="s">
        <v>52</v>
      </c>
    </row>
    <row r="38" spans="1:51" ht="30" customHeight="1">
      <c r="A38" s="8" t="s">
        <v>305</v>
      </c>
      <c r="B38" s="8" t="s">
        <v>52</v>
      </c>
      <c r="C38" s="8" t="s">
        <v>75</v>
      </c>
      <c r="D38" s="9">
        <v>0.93</v>
      </c>
      <c r="E38" s="13">
        <f>일위대가목록!E20</f>
        <v>18526</v>
      </c>
      <c r="F38" s="14">
        <f>TRUNC(E38*D38,1)</f>
        <v>17229.099999999999</v>
      </c>
      <c r="G38" s="13">
        <f>일위대가목록!F20</f>
        <v>88349</v>
      </c>
      <c r="H38" s="14">
        <f>TRUNC(G38*D38,1)</f>
        <v>82164.5</v>
      </c>
      <c r="I38" s="13">
        <f>일위대가목록!G20</f>
        <v>14096</v>
      </c>
      <c r="J38" s="14">
        <f>TRUNC(I38*D38,1)</f>
        <v>13109.2</v>
      </c>
      <c r="K38" s="13">
        <f t="shared" si="7"/>
        <v>120971</v>
      </c>
      <c r="L38" s="14">
        <f t="shared" si="7"/>
        <v>112502.8</v>
      </c>
      <c r="M38" s="8" t="s">
        <v>306</v>
      </c>
      <c r="N38" s="2" t="s">
        <v>113</v>
      </c>
      <c r="O38" s="2" t="s">
        <v>307</v>
      </c>
      <c r="P38" s="2" t="s">
        <v>60</v>
      </c>
      <c r="Q38" s="2" t="s">
        <v>61</v>
      </c>
      <c r="R38" s="2" t="s">
        <v>61</v>
      </c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2" t="s">
        <v>52</v>
      </c>
      <c r="AW38" s="2" t="s">
        <v>319</v>
      </c>
      <c r="AX38" s="2" t="s">
        <v>52</v>
      </c>
      <c r="AY38" s="2" t="s">
        <v>52</v>
      </c>
    </row>
    <row r="39" spans="1:51" ht="30" customHeight="1">
      <c r="A39" s="8" t="s">
        <v>309</v>
      </c>
      <c r="B39" s="8" t="s">
        <v>52</v>
      </c>
      <c r="C39" s="8" t="s">
        <v>75</v>
      </c>
      <c r="D39" s="9">
        <v>1.07</v>
      </c>
      <c r="E39" s="13">
        <f>일위대가목록!E21</f>
        <v>43708</v>
      </c>
      <c r="F39" s="14">
        <f>TRUNC(E39*D39,1)</f>
        <v>46767.5</v>
      </c>
      <c r="G39" s="13">
        <f>일위대가목록!F21</f>
        <v>288616</v>
      </c>
      <c r="H39" s="14">
        <f>TRUNC(G39*D39,1)</f>
        <v>308819.09999999998</v>
      </c>
      <c r="I39" s="13">
        <f>일위대가목록!G21</f>
        <v>44128</v>
      </c>
      <c r="J39" s="14">
        <f>TRUNC(I39*D39,1)</f>
        <v>47216.9</v>
      </c>
      <c r="K39" s="13">
        <f t="shared" si="7"/>
        <v>376452</v>
      </c>
      <c r="L39" s="14">
        <f t="shared" si="7"/>
        <v>402803.5</v>
      </c>
      <c r="M39" s="8" t="s">
        <v>310</v>
      </c>
      <c r="N39" s="2" t="s">
        <v>113</v>
      </c>
      <c r="O39" s="2" t="s">
        <v>311</v>
      </c>
      <c r="P39" s="2" t="s">
        <v>60</v>
      </c>
      <c r="Q39" s="2" t="s">
        <v>61</v>
      </c>
      <c r="R39" s="2" t="s">
        <v>61</v>
      </c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2" t="s">
        <v>52</v>
      </c>
      <c r="AW39" s="2" t="s">
        <v>320</v>
      </c>
      <c r="AX39" s="2" t="s">
        <v>52</v>
      </c>
      <c r="AY39" s="2" t="s">
        <v>52</v>
      </c>
    </row>
    <row r="40" spans="1:51" ht="30" customHeight="1">
      <c r="A40" s="8" t="s">
        <v>313</v>
      </c>
      <c r="B40" s="8" t="s">
        <v>52</v>
      </c>
      <c r="C40" s="8" t="s">
        <v>75</v>
      </c>
      <c r="D40" s="9">
        <v>0.37</v>
      </c>
      <c r="E40" s="13">
        <f>일위대가목록!E22</f>
        <v>100325</v>
      </c>
      <c r="F40" s="14">
        <f>TRUNC(E40*D40,1)</f>
        <v>37120.199999999997</v>
      </c>
      <c r="G40" s="13">
        <f>일위대가목록!F22</f>
        <v>116795</v>
      </c>
      <c r="H40" s="14">
        <f>TRUNC(G40*D40,1)</f>
        <v>43214.1</v>
      </c>
      <c r="I40" s="13">
        <f>일위대가목록!G22</f>
        <v>0</v>
      </c>
      <c r="J40" s="14">
        <f>TRUNC(I40*D40,1)</f>
        <v>0</v>
      </c>
      <c r="K40" s="13">
        <f t="shared" si="7"/>
        <v>217120</v>
      </c>
      <c r="L40" s="14">
        <f t="shared" si="7"/>
        <v>80334.3</v>
      </c>
      <c r="M40" s="8" t="s">
        <v>314</v>
      </c>
      <c r="N40" s="2" t="s">
        <v>113</v>
      </c>
      <c r="O40" s="2" t="s">
        <v>315</v>
      </c>
      <c r="P40" s="2" t="s">
        <v>60</v>
      </c>
      <c r="Q40" s="2" t="s">
        <v>61</v>
      </c>
      <c r="R40" s="2" t="s">
        <v>61</v>
      </c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2" t="s">
        <v>52</v>
      </c>
      <c r="AW40" s="2" t="s">
        <v>321</v>
      </c>
      <c r="AX40" s="2" t="s">
        <v>52</v>
      </c>
      <c r="AY40" s="2" t="s">
        <v>52</v>
      </c>
    </row>
    <row r="41" spans="1:51" ht="30" customHeight="1">
      <c r="A41" s="8" t="s">
        <v>245</v>
      </c>
      <c r="B41" s="8" t="s">
        <v>52</v>
      </c>
      <c r="C41" s="8" t="s">
        <v>52</v>
      </c>
      <c r="D41" s="9"/>
      <c r="E41" s="13"/>
      <c r="F41" s="14">
        <f>TRUNC(SUMIF(N37:N40, N36, F37:F40),0)</f>
        <v>102057</v>
      </c>
      <c r="G41" s="13"/>
      <c r="H41" s="14">
        <f>TRUNC(SUMIF(N37:N40, N36, H37:H40),0)</f>
        <v>443909</v>
      </c>
      <c r="I41" s="13"/>
      <c r="J41" s="14">
        <f>TRUNC(SUMIF(N37:N40, N36, J37:J40),0)</f>
        <v>61641</v>
      </c>
      <c r="K41" s="13"/>
      <c r="L41" s="14">
        <f>F41+H41+J41</f>
        <v>607607</v>
      </c>
      <c r="M41" s="8" t="s">
        <v>52</v>
      </c>
      <c r="N41" s="2" t="s">
        <v>70</v>
      </c>
      <c r="O41" s="2" t="s">
        <v>70</v>
      </c>
      <c r="P41" s="2" t="s">
        <v>52</v>
      </c>
      <c r="Q41" s="2" t="s">
        <v>52</v>
      </c>
      <c r="R41" s="2" t="s">
        <v>52</v>
      </c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2" t="s">
        <v>52</v>
      </c>
      <c r="AW41" s="2" t="s">
        <v>52</v>
      </c>
      <c r="AX41" s="2" t="s">
        <v>52</v>
      </c>
      <c r="AY41" s="2" t="s">
        <v>52</v>
      </c>
    </row>
    <row r="42" spans="1:51" ht="30" customHeight="1">
      <c r="A42" s="9"/>
      <c r="B42" s="9"/>
      <c r="C42" s="9"/>
      <c r="D42" s="9"/>
      <c r="E42" s="13"/>
      <c r="F42" s="14"/>
      <c r="G42" s="13"/>
      <c r="H42" s="14"/>
      <c r="I42" s="13"/>
      <c r="J42" s="14"/>
      <c r="K42" s="13"/>
      <c r="L42" s="14"/>
      <c r="M42" s="9"/>
    </row>
    <row r="43" spans="1:51" ht="30" customHeight="1">
      <c r="A43" s="43" t="s">
        <v>322</v>
      </c>
      <c r="B43" s="43"/>
      <c r="C43" s="43"/>
      <c r="D43" s="43"/>
      <c r="E43" s="44"/>
      <c r="F43" s="45"/>
      <c r="G43" s="44"/>
      <c r="H43" s="45"/>
      <c r="I43" s="44"/>
      <c r="J43" s="45"/>
      <c r="K43" s="44"/>
      <c r="L43" s="45"/>
      <c r="M43" s="43"/>
      <c r="N43" s="1" t="s">
        <v>117</v>
      </c>
    </row>
    <row r="44" spans="1:51" ht="30" customHeight="1">
      <c r="A44" s="8" t="s">
        <v>300</v>
      </c>
      <c r="B44" s="8" t="s">
        <v>301</v>
      </c>
      <c r="C44" s="8" t="s">
        <v>75</v>
      </c>
      <c r="D44" s="9">
        <v>27.654</v>
      </c>
      <c r="E44" s="13">
        <f>일위대가목록!E19</f>
        <v>697</v>
      </c>
      <c r="F44" s="14">
        <f>TRUNC(E44*D44,1)</f>
        <v>19274.8</v>
      </c>
      <c r="G44" s="13">
        <f>일위대가목록!F19</f>
        <v>7194</v>
      </c>
      <c r="H44" s="14">
        <f>TRUNC(G44*D44,1)</f>
        <v>198942.8</v>
      </c>
      <c r="I44" s="13">
        <f>일위대가목록!G19</f>
        <v>974</v>
      </c>
      <c r="J44" s="14">
        <f>TRUNC(I44*D44,1)</f>
        <v>26934.9</v>
      </c>
      <c r="K44" s="13">
        <f t="shared" ref="K44:L48" si="8">TRUNC(E44+G44+I44,1)</f>
        <v>8865</v>
      </c>
      <c r="L44" s="14">
        <f t="shared" si="8"/>
        <v>245152.5</v>
      </c>
      <c r="M44" s="8" t="s">
        <v>302</v>
      </c>
      <c r="N44" s="2" t="s">
        <v>117</v>
      </c>
      <c r="O44" s="2" t="s">
        <v>303</v>
      </c>
      <c r="P44" s="2" t="s">
        <v>60</v>
      </c>
      <c r="Q44" s="2" t="s">
        <v>61</v>
      </c>
      <c r="R44" s="2" t="s">
        <v>61</v>
      </c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2" t="s">
        <v>52</v>
      </c>
      <c r="AW44" s="2" t="s">
        <v>323</v>
      </c>
      <c r="AX44" s="2" t="s">
        <v>52</v>
      </c>
      <c r="AY44" s="2" t="s">
        <v>52</v>
      </c>
    </row>
    <row r="45" spans="1:51" ht="30" customHeight="1">
      <c r="A45" s="8" t="s">
        <v>324</v>
      </c>
      <c r="B45" s="8" t="s">
        <v>325</v>
      </c>
      <c r="C45" s="8" t="s">
        <v>75</v>
      </c>
      <c r="D45" s="9">
        <v>17.206</v>
      </c>
      <c r="E45" s="13">
        <f>일위대가목록!E26</f>
        <v>0</v>
      </c>
      <c r="F45" s="14">
        <f>TRUNC(E45*D45,1)</f>
        <v>0</v>
      </c>
      <c r="G45" s="13">
        <f>일위대가목록!F26</f>
        <v>87432</v>
      </c>
      <c r="H45" s="14">
        <f>TRUNC(G45*D45,1)</f>
        <v>1504354.9</v>
      </c>
      <c r="I45" s="13">
        <f>일위대가목록!G26</f>
        <v>0</v>
      </c>
      <c r="J45" s="14">
        <f>TRUNC(I45*D45,1)</f>
        <v>0</v>
      </c>
      <c r="K45" s="13">
        <f t="shared" si="8"/>
        <v>87432</v>
      </c>
      <c r="L45" s="14">
        <f t="shared" si="8"/>
        <v>1504354.9</v>
      </c>
      <c r="M45" s="8" t="s">
        <v>326</v>
      </c>
      <c r="N45" s="2" t="s">
        <v>117</v>
      </c>
      <c r="O45" s="2" t="s">
        <v>327</v>
      </c>
      <c r="P45" s="2" t="s">
        <v>60</v>
      </c>
      <c r="Q45" s="2" t="s">
        <v>61</v>
      </c>
      <c r="R45" s="2" t="s">
        <v>61</v>
      </c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2" t="s">
        <v>52</v>
      </c>
      <c r="AW45" s="2" t="s">
        <v>328</v>
      </c>
      <c r="AX45" s="2" t="s">
        <v>52</v>
      </c>
      <c r="AY45" s="2" t="s">
        <v>52</v>
      </c>
    </row>
    <row r="46" spans="1:51" ht="30" customHeight="1">
      <c r="A46" s="8" t="s">
        <v>329</v>
      </c>
      <c r="B46" s="8" t="s">
        <v>330</v>
      </c>
      <c r="C46" s="8" t="s">
        <v>75</v>
      </c>
      <c r="D46" s="9">
        <v>17.206</v>
      </c>
      <c r="E46" s="13">
        <f>일위대가목록!E27</f>
        <v>62745</v>
      </c>
      <c r="F46" s="14">
        <f>TRUNC(E46*D46,1)</f>
        <v>1079590.3999999999</v>
      </c>
      <c r="G46" s="13">
        <f>일위대가목록!F27</f>
        <v>0</v>
      </c>
      <c r="H46" s="14">
        <f>TRUNC(G46*D46,1)</f>
        <v>0</v>
      </c>
      <c r="I46" s="13">
        <f>일위대가목록!G27</f>
        <v>0</v>
      </c>
      <c r="J46" s="14">
        <f>TRUNC(I46*D46,1)</f>
        <v>0</v>
      </c>
      <c r="K46" s="13">
        <f t="shared" si="8"/>
        <v>62745</v>
      </c>
      <c r="L46" s="14">
        <f t="shared" si="8"/>
        <v>1079590.3999999999</v>
      </c>
      <c r="M46" s="8" t="s">
        <v>331</v>
      </c>
      <c r="N46" s="2" t="s">
        <v>117</v>
      </c>
      <c r="O46" s="2" t="s">
        <v>332</v>
      </c>
      <c r="P46" s="2" t="s">
        <v>60</v>
      </c>
      <c r="Q46" s="2" t="s">
        <v>61</v>
      </c>
      <c r="R46" s="2" t="s">
        <v>61</v>
      </c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2" t="s">
        <v>52</v>
      </c>
      <c r="AW46" s="2" t="s">
        <v>333</v>
      </c>
      <c r="AX46" s="2" t="s">
        <v>52</v>
      </c>
      <c r="AY46" s="2" t="s">
        <v>52</v>
      </c>
    </row>
    <row r="47" spans="1:51" ht="30" customHeight="1">
      <c r="A47" s="8" t="s">
        <v>334</v>
      </c>
      <c r="B47" s="8" t="s">
        <v>335</v>
      </c>
      <c r="C47" s="8" t="s">
        <v>65</v>
      </c>
      <c r="D47" s="9">
        <v>11.04</v>
      </c>
      <c r="E47" s="13">
        <f>일위대가목록!E28</f>
        <v>0</v>
      </c>
      <c r="F47" s="14">
        <f>TRUNC(E47*D47,1)</f>
        <v>0</v>
      </c>
      <c r="G47" s="13">
        <f>일위대가목록!F28</f>
        <v>22703</v>
      </c>
      <c r="H47" s="14">
        <f>TRUNC(G47*D47,1)</f>
        <v>250641.1</v>
      </c>
      <c r="I47" s="13">
        <f>일위대가목록!G28</f>
        <v>227</v>
      </c>
      <c r="J47" s="14">
        <f>TRUNC(I47*D47,1)</f>
        <v>2506</v>
      </c>
      <c r="K47" s="13">
        <f t="shared" si="8"/>
        <v>22930</v>
      </c>
      <c r="L47" s="14">
        <f t="shared" si="8"/>
        <v>253147.1</v>
      </c>
      <c r="M47" s="8" t="s">
        <v>336</v>
      </c>
      <c r="N47" s="2" t="s">
        <v>117</v>
      </c>
      <c r="O47" s="2" t="s">
        <v>337</v>
      </c>
      <c r="P47" s="2" t="s">
        <v>60</v>
      </c>
      <c r="Q47" s="2" t="s">
        <v>61</v>
      </c>
      <c r="R47" s="2" t="s">
        <v>61</v>
      </c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2" t="s">
        <v>52</v>
      </c>
      <c r="AW47" s="2" t="s">
        <v>338</v>
      </c>
      <c r="AX47" s="2" t="s">
        <v>52</v>
      </c>
      <c r="AY47" s="2" t="s">
        <v>52</v>
      </c>
    </row>
    <row r="48" spans="1:51" ht="30" customHeight="1">
      <c r="A48" s="8" t="s">
        <v>309</v>
      </c>
      <c r="B48" s="8" t="s">
        <v>52</v>
      </c>
      <c r="C48" s="8" t="s">
        <v>75</v>
      </c>
      <c r="D48" s="9">
        <v>18.96</v>
      </c>
      <c r="E48" s="13">
        <f>일위대가목록!E21</f>
        <v>43708</v>
      </c>
      <c r="F48" s="14">
        <f>TRUNC(E48*D48,1)</f>
        <v>828703.6</v>
      </c>
      <c r="G48" s="13">
        <f>일위대가목록!F21</f>
        <v>288616</v>
      </c>
      <c r="H48" s="14">
        <f>TRUNC(G48*D48,1)</f>
        <v>5472159.2999999998</v>
      </c>
      <c r="I48" s="13">
        <f>일위대가목록!G21</f>
        <v>44128</v>
      </c>
      <c r="J48" s="14">
        <f>TRUNC(I48*D48,1)</f>
        <v>836666.8</v>
      </c>
      <c r="K48" s="13">
        <f t="shared" si="8"/>
        <v>376452</v>
      </c>
      <c r="L48" s="14">
        <f t="shared" si="8"/>
        <v>7137529.7000000002</v>
      </c>
      <c r="M48" s="8" t="s">
        <v>310</v>
      </c>
      <c r="N48" s="2" t="s">
        <v>117</v>
      </c>
      <c r="O48" s="2" t="s">
        <v>311</v>
      </c>
      <c r="P48" s="2" t="s">
        <v>60</v>
      </c>
      <c r="Q48" s="2" t="s">
        <v>61</v>
      </c>
      <c r="R48" s="2" t="s">
        <v>61</v>
      </c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2" t="s">
        <v>52</v>
      </c>
      <c r="AW48" s="2" t="s">
        <v>339</v>
      </c>
      <c r="AX48" s="2" t="s">
        <v>52</v>
      </c>
      <c r="AY48" s="2" t="s">
        <v>52</v>
      </c>
    </row>
    <row r="49" spans="1:51" ht="30" customHeight="1">
      <c r="A49" s="8" t="s">
        <v>245</v>
      </c>
      <c r="B49" s="8" t="s">
        <v>52</v>
      </c>
      <c r="C49" s="8" t="s">
        <v>52</v>
      </c>
      <c r="D49" s="9"/>
      <c r="E49" s="13"/>
      <c r="F49" s="14">
        <f>TRUNC(SUMIF(N44:N48, N43, F44:F48),0)</f>
        <v>1927568</v>
      </c>
      <c r="G49" s="13"/>
      <c r="H49" s="14">
        <f>TRUNC(SUMIF(N44:N48, N43, H44:H48),0)</f>
        <v>7426098</v>
      </c>
      <c r="I49" s="13"/>
      <c r="J49" s="14">
        <f>TRUNC(SUMIF(N44:N48, N43, J44:J48),0)</f>
        <v>866107</v>
      </c>
      <c r="K49" s="13"/>
      <c r="L49" s="14">
        <f>F49+H49+J49</f>
        <v>10219773</v>
      </c>
      <c r="M49" s="8" t="s">
        <v>52</v>
      </c>
      <c r="N49" s="2" t="s">
        <v>70</v>
      </c>
      <c r="O49" s="2" t="s">
        <v>70</v>
      </c>
      <c r="P49" s="2" t="s">
        <v>52</v>
      </c>
      <c r="Q49" s="2" t="s">
        <v>52</v>
      </c>
      <c r="R49" s="2" t="s">
        <v>52</v>
      </c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2" t="s">
        <v>52</v>
      </c>
      <c r="AW49" s="2" t="s">
        <v>52</v>
      </c>
      <c r="AX49" s="2" t="s">
        <v>52</v>
      </c>
      <c r="AY49" s="2" t="s">
        <v>52</v>
      </c>
    </row>
    <row r="50" spans="1:51" ht="30" customHeight="1">
      <c r="A50" s="9"/>
      <c r="B50" s="9"/>
      <c r="C50" s="9"/>
      <c r="D50" s="9"/>
      <c r="E50" s="13"/>
      <c r="F50" s="14"/>
      <c r="G50" s="13"/>
      <c r="H50" s="14"/>
      <c r="I50" s="13"/>
      <c r="J50" s="14"/>
      <c r="K50" s="13"/>
      <c r="L50" s="14"/>
      <c r="M50" s="9"/>
    </row>
    <row r="51" spans="1:51" ht="30" customHeight="1">
      <c r="A51" s="43" t="s">
        <v>340</v>
      </c>
      <c r="B51" s="43"/>
      <c r="C51" s="43"/>
      <c r="D51" s="43"/>
      <c r="E51" s="44"/>
      <c r="F51" s="45"/>
      <c r="G51" s="44"/>
      <c r="H51" s="45"/>
      <c r="I51" s="44"/>
      <c r="J51" s="45"/>
      <c r="K51" s="44"/>
      <c r="L51" s="45"/>
      <c r="M51" s="43"/>
      <c r="N51" s="1" t="s">
        <v>121</v>
      </c>
    </row>
    <row r="52" spans="1:51" ht="30" customHeight="1">
      <c r="A52" s="8" t="s">
        <v>309</v>
      </c>
      <c r="B52" s="8" t="s">
        <v>52</v>
      </c>
      <c r="C52" s="8" t="s">
        <v>75</v>
      </c>
      <c r="D52" s="9">
        <v>0.54</v>
      </c>
      <c r="E52" s="13">
        <f>일위대가목록!E21</f>
        <v>43708</v>
      </c>
      <c r="F52" s="14">
        <f>TRUNC(E52*D52,1)</f>
        <v>23602.3</v>
      </c>
      <c r="G52" s="13">
        <f>일위대가목록!F21</f>
        <v>288616</v>
      </c>
      <c r="H52" s="14">
        <f>TRUNC(G52*D52,1)</f>
        <v>155852.6</v>
      </c>
      <c r="I52" s="13">
        <f>일위대가목록!G21</f>
        <v>44128</v>
      </c>
      <c r="J52" s="14">
        <f>TRUNC(I52*D52,1)</f>
        <v>23829.1</v>
      </c>
      <c r="K52" s="13">
        <f t="shared" ref="K52:L56" si="9">TRUNC(E52+G52+I52,1)</f>
        <v>376452</v>
      </c>
      <c r="L52" s="14">
        <f t="shared" si="9"/>
        <v>203284</v>
      </c>
      <c r="M52" s="8" t="s">
        <v>310</v>
      </c>
      <c r="N52" s="2" t="s">
        <v>121</v>
      </c>
      <c r="O52" s="2" t="s">
        <v>311</v>
      </c>
      <c r="P52" s="2" t="s">
        <v>60</v>
      </c>
      <c r="Q52" s="2" t="s">
        <v>61</v>
      </c>
      <c r="R52" s="2" t="s">
        <v>61</v>
      </c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2" t="s">
        <v>52</v>
      </c>
      <c r="AW52" s="2" t="s">
        <v>341</v>
      </c>
      <c r="AX52" s="2" t="s">
        <v>52</v>
      </c>
      <c r="AY52" s="2" t="s">
        <v>52</v>
      </c>
    </row>
    <row r="53" spans="1:51" ht="30" customHeight="1">
      <c r="A53" s="8" t="s">
        <v>300</v>
      </c>
      <c r="B53" s="8" t="s">
        <v>301</v>
      </c>
      <c r="C53" s="8" t="s">
        <v>75</v>
      </c>
      <c r="D53" s="9">
        <v>0.47099999999999997</v>
      </c>
      <c r="E53" s="13">
        <f>일위대가목록!E19</f>
        <v>697</v>
      </c>
      <c r="F53" s="14">
        <f>TRUNC(E53*D53,1)</f>
        <v>328.2</v>
      </c>
      <c r="G53" s="13">
        <f>일위대가목록!F19</f>
        <v>7194</v>
      </c>
      <c r="H53" s="14">
        <f>TRUNC(G53*D53,1)</f>
        <v>3388.3</v>
      </c>
      <c r="I53" s="13">
        <f>일위대가목록!G19</f>
        <v>974</v>
      </c>
      <c r="J53" s="14">
        <f>TRUNC(I53*D53,1)</f>
        <v>458.7</v>
      </c>
      <c r="K53" s="13">
        <f t="shared" si="9"/>
        <v>8865</v>
      </c>
      <c r="L53" s="14">
        <f t="shared" si="9"/>
        <v>4175.2</v>
      </c>
      <c r="M53" s="8" t="s">
        <v>302</v>
      </c>
      <c r="N53" s="2" t="s">
        <v>121</v>
      </c>
      <c r="O53" s="2" t="s">
        <v>303</v>
      </c>
      <c r="P53" s="2" t="s">
        <v>60</v>
      </c>
      <c r="Q53" s="2" t="s">
        <v>61</v>
      </c>
      <c r="R53" s="2" t="s">
        <v>61</v>
      </c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2" t="s">
        <v>52</v>
      </c>
      <c r="AW53" s="2" t="s">
        <v>342</v>
      </c>
      <c r="AX53" s="2" t="s">
        <v>52</v>
      </c>
      <c r="AY53" s="2" t="s">
        <v>52</v>
      </c>
    </row>
    <row r="54" spans="1:51" ht="30" customHeight="1">
      <c r="A54" s="8" t="s">
        <v>324</v>
      </c>
      <c r="B54" s="8" t="s">
        <v>325</v>
      </c>
      <c r="C54" s="8" t="s">
        <v>75</v>
      </c>
      <c r="D54" s="9">
        <v>0.33800000000000002</v>
      </c>
      <c r="E54" s="13">
        <f>일위대가목록!E26</f>
        <v>0</v>
      </c>
      <c r="F54" s="14">
        <f>TRUNC(E54*D54,1)</f>
        <v>0</v>
      </c>
      <c r="G54" s="13">
        <f>일위대가목록!F26</f>
        <v>87432</v>
      </c>
      <c r="H54" s="14">
        <f>TRUNC(G54*D54,1)</f>
        <v>29552</v>
      </c>
      <c r="I54" s="13">
        <f>일위대가목록!G26</f>
        <v>0</v>
      </c>
      <c r="J54" s="14">
        <f>TRUNC(I54*D54,1)</f>
        <v>0</v>
      </c>
      <c r="K54" s="13">
        <f t="shared" si="9"/>
        <v>87432</v>
      </c>
      <c r="L54" s="14">
        <f t="shared" si="9"/>
        <v>29552</v>
      </c>
      <c r="M54" s="8" t="s">
        <v>326</v>
      </c>
      <c r="N54" s="2" t="s">
        <v>121</v>
      </c>
      <c r="O54" s="2" t="s">
        <v>327</v>
      </c>
      <c r="P54" s="2" t="s">
        <v>60</v>
      </c>
      <c r="Q54" s="2" t="s">
        <v>61</v>
      </c>
      <c r="R54" s="2" t="s">
        <v>61</v>
      </c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2" t="s">
        <v>52</v>
      </c>
      <c r="AW54" s="2" t="s">
        <v>343</v>
      </c>
      <c r="AX54" s="2" t="s">
        <v>52</v>
      </c>
      <c r="AY54" s="2" t="s">
        <v>52</v>
      </c>
    </row>
    <row r="55" spans="1:51" ht="30" customHeight="1">
      <c r="A55" s="8" t="s">
        <v>329</v>
      </c>
      <c r="B55" s="8" t="s">
        <v>330</v>
      </c>
      <c r="C55" s="8" t="s">
        <v>75</v>
      </c>
      <c r="D55" s="9">
        <v>0.33800000000000002</v>
      </c>
      <c r="E55" s="13">
        <f>일위대가목록!E27</f>
        <v>62745</v>
      </c>
      <c r="F55" s="14">
        <f>TRUNC(E55*D55,1)</f>
        <v>21207.8</v>
      </c>
      <c r="G55" s="13">
        <f>일위대가목록!F27</f>
        <v>0</v>
      </c>
      <c r="H55" s="14">
        <f>TRUNC(G55*D55,1)</f>
        <v>0</v>
      </c>
      <c r="I55" s="13">
        <f>일위대가목록!G27</f>
        <v>0</v>
      </c>
      <c r="J55" s="14">
        <f>TRUNC(I55*D55,1)</f>
        <v>0</v>
      </c>
      <c r="K55" s="13">
        <f t="shared" si="9"/>
        <v>62745</v>
      </c>
      <c r="L55" s="14">
        <f t="shared" si="9"/>
        <v>21207.8</v>
      </c>
      <c r="M55" s="8" t="s">
        <v>331</v>
      </c>
      <c r="N55" s="2" t="s">
        <v>121</v>
      </c>
      <c r="O55" s="2" t="s">
        <v>332</v>
      </c>
      <c r="P55" s="2" t="s">
        <v>60</v>
      </c>
      <c r="Q55" s="2" t="s">
        <v>61</v>
      </c>
      <c r="R55" s="2" t="s">
        <v>61</v>
      </c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2" t="s">
        <v>52</v>
      </c>
      <c r="AW55" s="2" t="s">
        <v>344</v>
      </c>
      <c r="AX55" s="2" t="s">
        <v>52</v>
      </c>
      <c r="AY55" s="2" t="s">
        <v>52</v>
      </c>
    </row>
    <row r="56" spans="1:51" ht="30" customHeight="1">
      <c r="A56" s="8" t="s">
        <v>345</v>
      </c>
      <c r="B56" s="8" t="s">
        <v>346</v>
      </c>
      <c r="C56" s="8" t="s">
        <v>65</v>
      </c>
      <c r="D56" s="9">
        <v>0.5</v>
      </c>
      <c r="E56" s="13">
        <f>일위대가목록!E29</f>
        <v>8236</v>
      </c>
      <c r="F56" s="14">
        <f>TRUNC(E56*D56,1)</f>
        <v>4118</v>
      </c>
      <c r="G56" s="13">
        <f>일위대가목록!F29</f>
        <v>22703</v>
      </c>
      <c r="H56" s="14">
        <f>TRUNC(G56*D56,1)</f>
        <v>11351.5</v>
      </c>
      <c r="I56" s="13">
        <f>일위대가목록!G29</f>
        <v>227</v>
      </c>
      <c r="J56" s="14">
        <f>TRUNC(I56*D56,1)</f>
        <v>113.5</v>
      </c>
      <c r="K56" s="13">
        <f t="shared" si="9"/>
        <v>31166</v>
      </c>
      <c r="L56" s="14">
        <f t="shared" si="9"/>
        <v>15583</v>
      </c>
      <c r="M56" s="8" t="s">
        <v>347</v>
      </c>
      <c r="N56" s="2" t="s">
        <v>121</v>
      </c>
      <c r="O56" s="2" t="s">
        <v>348</v>
      </c>
      <c r="P56" s="2" t="s">
        <v>60</v>
      </c>
      <c r="Q56" s="2" t="s">
        <v>61</v>
      </c>
      <c r="R56" s="2" t="s">
        <v>61</v>
      </c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2" t="s">
        <v>52</v>
      </c>
      <c r="AW56" s="2" t="s">
        <v>349</v>
      </c>
      <c r="AX56" s="2" t="s">
        <v>52</v>
      </c>
      <c r="AY56" s="2" t="s">
        <v>52</v>
      </c>
    </row>
    <row r="57" spans="1:51" ht="30" customHeight="1">
      <c r="A57" s="8" t="s">
        <v>245</v>
      </c>
      <c r="B57" s="8" t="s">
        <v>52</v>
      </c>
      <c r="C57" s="8" t="s">
        <v>52</v>
      </c>
      <c r="D57" s="9"/>
      <c r="E57" s="13"/>
      <c r="F57" s="14">
        <f>TRUNC(SUMIF(N52:N56, N51, F52:F56),0)</f>
        <v>49256</v>
      </c>
      <c r="G57" s="13"/>
      <c r="H57" s="14">
        <f>TRUNC(SUMIF(N52:N56, N51, H52:H56),0)</f>
        <v>200144</v>
      </c>
      <c r="I57" s="13"/>
      <c r="J57" s="14">
        <f>TRUNC(SUMIF(N52:N56, N51, J52:J56),0)</f>
        <v>24401</v>
      </c>
      <c r="K57" s="13"/>
      <c r="L57" s="14">
        <f>F57+H57+J57</f>
        <v>273801</v>
      </c>
      <c r="M57" s="8" t="s">
        <v>52</v>
      </c>
      <c r="N57" s="2" t="s">
        <v>70</v>
      </c>
      <c r="O57" s="2" t="s">
        <v>70</v>
      </c>
      <c r="P57" s="2" t="s">
        <v>52</v>
      </c>
      <c r="Q57" s="2" t="s">
        <v>52</v>
      </c>
      <c r="R57" s="2" t="s">
        <v>52</v>
      </c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2" t="s">
        <v>52</v>
      </c>
      <c r="AW57" s="2" t="s">
        <v>52</v>
      </c>
      <c r="AX57" s="2" t="s">
        <v>52</v>
      </c>
      <c r="AY57" s="2" t="s">
        <v>52</v>
      </c>
    </row>
    <row r="58" spans="1:51" ht="30" customHeight="1">
      <c r="A58" s="9"/>
      <c r="B58" s="9"/>
      <c r="C58" s="9"/>
      <c r="D58" s="9"/>
      <c r="E58" s="13"/>
      <c r="F58" s="14"/>
      <c r="G58" s="13"/>
      <c r="H58" s="14"/>
      <c r="I58" s="13"/>
      <c r="J58" s="14"/>
      <c r="K58" s="13"/>
      <c r="L58" s="14"/>
      <c r="M58" s="9"/>
    </row>
    <row r="59" spans="1:51" ht="30" customHeight="1">
      <c r="A59" s="43" t="s">
        <v>350</v>
      </c>
      <c r="B59" s="43"/>
      <c r="C59" s="43"/>
      <c r="D59" s="43"/>
      <c r="E59" s="44"/>
      <c r="F59" s="45"/>
      <c r="G59" s="44"/>
      <c r="H59" s="45"/>
      <c r="I59" s="44"/>
      <c r="J59" s="45"/>
      <c r="K59" s="44"/>
      <c r="L59" s="45"/>
      <c r="M59" s="43"/>
      <c r="N59" s="1" t="s">
        <v>125</v>
      </c>
    </row>
    <row r="60" spans="1:51" ht="30" customHeight="1">
      <c r="A60" s="8" t="s">
        <v>309</v>
      </c>
      <c r="B60" s="8" t="s">
        <v>52</v>
      </c>
      <c r="C60" s="8" t="s">
        <v>75</v>
      </c>
      <c r="D60" s="9">
        <v>2.36</v>
      </c>
      <c r="E60" s="13">
        <f>일위대가목록!E21</f>
        <v>43708</v>
      </c>
      <c r="F60" s="14">
        <f>TRUNC(E60*D60,1)</f>
        <v>103150.8</v>
      </c>
      <c r="G60" s="13">
        <f>일위대가목록!F21</f>
        <v>288616</v>
      </c>
      <c r="H60" s="14">
        <f>TRUNC(G60*D60,1)</f>
        <v>681133.7</v>
      </c>
      <c r="I60" s="13">
        <f>일위대가목록!G21</f>
        <v>44128</v>
      </c>
      <c r="J60" s="14">
        <f>TRUNC(I60*D60,1)</f>
        <v>104142</v>
      </c>
      <c r="K60" s="13">
        <f>TRUNC(E60+G60+I60,1)</f>
        <v>376452</v>
      </c>
      <c r="L60" s="14">
        <f>TRUNC(F60+H60+J60,1)</f>
        <v>888426.5</v>
      </c>
      <c r="M60" s="8" t="s">
        <v>310</v>
      </c>
      <c r="N60" s="2" t="s">
        <v>125</v>
      </c>
      <c r="O60" s="2" t="s">
        <v>311</v>
      </c>
      <c r="P60" s="2" t="s">
        <v>60</v>
      </c>
      <c r="Q60" s="2" t="s">
        <v>61</v>
      </c>
      <c r="R60" s="2" t="s">
        <v>61</v>
      </c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2" t="s">
        <v>52</v>
      </c>
      <c r="AW60" s="2" t="s">
        <v>351</v>
      </c>
      <c r="AX60" s="2" t="s">
        <v>52</v>
      </c>
      <c r="AY60" s="2" t="s">
        <v>52</v>
      </c>
    </row>
    <row r="61" spans="1:51" ht="30" customHeight="1">
      <c r="A61" s="8" t="s">
        <v>245</v>
      </c>
      <c r="B61" s="8" t="s">
        <v>52</v>
      </c>
      <c r="C61" s="8" t="s">
        <v>52</v>
      </c>
      <c r="D61" s="9"/>
      <c r="E61" s="13"/>
      <c r="F61" s="14">
        <f>TRUNC(SUMIF(N60:N60, N59, F60:F60),0)</f>
        <v>103150</v>
      </c>
      <c r="G61" s="13"/>
      <c r="H61" s="14">
        <f>TRUNC(SUMIF(N60:N60, N59, H60:H60),0)</f>
        <v>681133</v>
      </c>
      <c r="I61" s="13"/>
      <c r="J61" s="14">
        <f>TRUNC(SUMIF(N60:N60, N59, J60:J60),0)</f>
        <v>104142</v>
      </c>
      <c r="K61" s="13"/>
      <c r="L61" s="14">
        <f>F61+H61+J61</f>
        <v>888425</v>
      </c>
      <c r="M61" s="8" t="s">
        <v>52</v>
      </c>
      <c r="N61" s="2" t="s">
        <v>70</v>
      </c>
      <c r="O61" s="2" t="s">
        <v>70</v>
      </c>
      <c r="P61" s="2" t="s">
        <v>52</v>
      </c>
      <c r="Q61" s="2" t="s">
        <v>52</v>
      </c>
      <c r="R61" s="2" t="s">
        <v>52</v>
      </c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2" t="s">
        <v>52</v>
      </c>
      <c r="AW61" s="2" t="s">
        <v>52</v>
      </c>
      <c r="AX61" s="2" t="s">
        <v>52</v>
      </c>
      <c r="AY61" s="2" t="s">
        <v>52</v>
      </c>
    </row>
    <row r="62" spans="1:51" ht="30" customHeight="1">
      <c r="A62" s="9"/>
      <c r="B62" s="9"/>
      <c r="C62" s="9"/>
      <c r="D62" s="9"/>
      <c r="E62" s="13"/>
      <c r="F62" s="14"/>
      <c r="G62" s="13"/>
      <c r="H62" s="14"/>
      <c r="I62" s="13"/>
      <c r="J62" s="14"/>
      <c r="K62" s="13"/>
      <c r="L62" s="14"/>
      <c r="M62" s="9"/>
    </row>
    <row r="63" spans="1:51" ht="30" customHeight="1">
      <c r="A63" s="43" t="s">
        <v>352</v>
      </c>
      <c r="B63" s="43"/>
      <c r="C63" s="43"/>
      <c r="D63" s="43"/>
      <c r="E63" s="44"/>
      <c r="F63" s="45"/>
      <c r="G63" s="44"/>
      <c r="H63" s="45"/>
      <c r="I63" s="44"/>
      <c r="J63" s="45"/>
      <c r="K63" s="44"/>
      <c r="L63" s="45"/>
      <c r="M63" s="43"/>
      <c r="N63" s="1" t="s">
        <v>129</v>
      </c>
    </row>
    <row r="64" spans="1:51" ht="30" customHeight="1">
      <c r="A64" s="8" t="s">
        <v>309</v>
      </c>
      <c r="B64" s="8" t="s">
        <v>52</v>
      </c>
      <c r="C64" s="8" t="s">
        <v>75</v>
      </c>
      <c r="D64" s="9">
        <v>2.61</v>
      </c>
      <c r="E64" s="13">
        <f>일위대가목록!E21</f>
        <v>43708</v>
      </c>
      <c r="F64" s="14">
        <f>TRUNC(E64*D64,1)</f>
        <v>114077.8</v>
      </c>
      <c r="G64" s="13">
        <f>일위대가목록!F21</f>
        <v>288616</v>
      </c>
      <c r="H64" s="14">
        <f>TRUNC(G64*D64,1)</f>
        <v>753287.7</v>
      </c>
      <c r="I64" s="13">
        <f>일위대가목록!G21</f>
        <v>44128</v>
      </c>
      <c r="J64" s="14">
        <f>TRUNC(I64*D64,1)</f>
        <v>115174</v>
      </c>
      <c r="K64" s="13">
        <f>TRUNC(E64+G64+I64,1)</f>
        <v>376452</v>
      </c>
      <c r="L64" s="14">
        <f>TRUNC(F64+H64+J64,1)</f>
        <v>982539.5</v>
      </c>
      <c r="M64" s="8" t="s">
        <v>310</v>
      </c>
      <c r="N64" s="2" t="s">
        <v>129</v>
      </c>
      <c r="O64" s="2" t="s">
        <v>311</v>
      </c>
      <c r="P64" s="2" t="s">
        <v>60</v>
      </c>
      <c r="Q64" s="2" t="s">
        <v>61</v>
      </c>
      <c r="R64" s="2" t="s">
        <v>61</v>
      </c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2" t="s">
        <v>52</v>
      </c>
      <c r="AW64" s="2" t="s">
        <v>353</v>
      </c>
      <c r="AX64" s="2" t="s">
        <v>52</v>
      </c>
      <c r="AY64" s="2" t="s">
        <v>52</v>
      </c>
    </row>
    <row r="65" spans="1:51" ht="30" customHeight="1">
      <c r="A65" s="8" t="s">
        <v>245</v>
      </c>
      <c r="B65" s="8" t="s">
        <v>52</v>
      </c>
      <c r="C65" s="8" t="s">
        <v>52</v>
      </c>
      <c r="D65" s="9"/>
      <c r="E65" s="13"/>
      <c r="F65" s="14">
        <f>TRUNC(SUMIF(N64:N64, N63, F64:F64),0)</f>
        <v>114077</v>
      </c>
      <c r="G65" s="13"/>
      <c r="H65" s="14">
        <f>TRUNC(SUMIF(N64:N64, N63, H64:H64),0)</f>
        <v>753287</v>
      </c>
      <c r="I65" s="13"/>
      <c r="J65" s="14">
        <f>TRUNC(SUMIF(N64:N64, N63, J64:J64),0)</f>
        <v>115174</v>
      </c>
      <c r="K65" s="13"/>
      <c r="L65" s="14">
        <f>F65+H65+J65</f>
        <v>982538</v>
      </c>
      <c r="M65" s="8" t="s">
        <v>52</v>
      </c>
      <c r="N65" s="2" t="s">
        <v>70</v>
      </c>
      <c r="O65" s="2" t="s">
        <v>70</v>
      </c>
      <c r="P65" s="2" t="s">
        <v>52</v>
      </c>
      <c r="Q65" s="2" t="s">
        <v>52</v>
      </c>
      <c r="R65" s="2" t="s">
        <v>52</v>
      </c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2" t="s">
        <v>52</v>
      </c>
      <c r="AW65" s="2" t="s">
        <v>52</v>
      </c>
      <c r="AX65" s="2" t="s">
        <v>52</v>
      </c>
      <c r="AY65" s="2" t="s">
        <v>52</v>
      </c>
    </row>
    <row r="66" spans="1:51" ht="30" customHeight="1">
      <c r="A66" s="9"/>
      <c r="B66" s="9"/>
      <c r="C66" s="9"/>
      <c r="D66" s="9"/>
      <c r="E66" s="13"/>
      <c r="F66" s="14"/>
      <c r="G66" s="13"/>
      <c r="H66" s="14"/>
      <c r="I66" s="13"/>
      <c r="J66" s="14"/>
      <c r="K66" s="13"/>
      <c r="L66" s="14"/>
      <c r="M66" s="9"/>
    </row>
    <row r="67" spans="1:51" ht="30" customHeight="1">
      <c r="A67" s="43" t="s">
        <v>354</v>
      </c>
      <c r="B67" s="43"/>
      <c r="C67" s="43"/>
      <c r="D67" s="43"/>
      <c r="E67" s="44"/>
      <c r="F67" s="45"/>
      <c r="G67" s="44"/>
      <c r="H67" s="45"/>
      <c r="I67" s="44"/>
      <c r="J67" s="45"/>
      <c r="K67" s="44"/>
      <c r="L67" s="45"/>
      <c r="M67" s="43"/>
      <c r="N67" s="1" t="s">
        <v>134</v>
      </c>
    </row>
    <row r="68" spans="1:51" ht="30" customHeight="1">
      <c r="A68" s="8" t="s">
        <v>355</v>
      </c>
      <c r="B68" s="8" t="s">
        <v>356</v>
      </c>
      <c r="C68" s="8" t="s">
        <v>357</v>
      </c>
      <c r="D68" s="9">
        <v>0.1</v>
      </c>
      <c r="E68" s="13">
        <f>일위대가목록!E31</f>
        <v>0</v>
      </c>
      <c r="F68" s="14">
        <f>TRUNC(E68*D68,1)</f>
        <v>0</v>
      </c>
      <c r="G68" s="13">
        <f>일위대가목록!F31</f>
        <v>228799</v>
      </c>
      <c r="H68" s="14">
        <f>TRUNC(G68*D68,1)</f>
        <v>22879.9</v>
      </c>
      <c r="I68" s="13">
        <f>일위대가목록!G31</f>
        <v>0</v>
      </c>
      <c r="J68" s="14">
        <f>TRUNC(I68*D68,1)</f>
        <v>0</v>
      </c>
      <c r="K68" s="13">
        <f t="shared" ref="K68:L71" si="10">TRUNC(E68+G68+I68,1)</f>
        <v>228799</v>
      </c>
      <c r="L68" s="14">
        <f t="shared" si="10"/>
        <v>22879.9</v>
      </c>
      <c r="M68" s="8" t="s">
        <v>358</v>
      </c>
      <c r="N68" s="2" t="s">
        <v>134</v>
      </c>
      <c r="O68" s="2" t="s">
        <v>359</v>
      </c>
      <c r="P68" s="2" t="s">
        <v>60</v>
      </c>
      <c r="Q68" s="2" t="s">
        <v>61</v>
      </c>
      <c r="R68" s="2" t="s">
        <v>61</v>
      </c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2" t="s">
        <v>52</v>
      </c>
      <c r="AW68" s="2" t="s">
        <v>360</v>
      </c>
      <c r="AX68" s="2" t="s">
        <v>52</v>
      </c>
      <c r="AY68" s="2" t="s">
        <v>52</v>
      </c>
    </row>
    <row r="69" spans="1:51" ht="30" customHeight="1">
      <c r="A69" s="8" t="s">
        <v>361</v>
      </c>
      <c r="B69" s="8" t="s">
        <v>362</v>
      </c>
      <c r="C69" s="8" t="s">
        <v>65</v>
      </c>
      <c r="D69" s="9">
        <v>2.96</v>
      </c>
      <c r="E69" s="13">
        <f>단가대비표!O22</f>
        <v>7900</v>
      </c>
      <c r="F69" s="14">
        <f>TRUNC(E69*D69,1)</f>
        <v>23384</v>
      </c>
      <c r="G69" s="13">
        <f>단가대비표!P22</f>
        <v>0</v>
      </c>
      <c r="H69" s="14">
        <f>TRUNC(G69*D69,1)</f>
        <v>0</v>
      </c>
      <c r="I69" s="13">
        <f>단가대비표!V22</f>
        <v>0</v>
      </c>
      <c r="J69" s="14">
        <f>TRUNC(I69*D69,1)</f>
        <v>0</v>
      </c>
      <c r="K69" s="13">
        <f t="shared" si="10"/>
        <v>7900</v>
      </c>
      <c r="L69" s="14">
        <f t="shared" si="10"/>
        <v>23384</v>
      </c>
      <c r="M69" s="8" t="s">
        <v>363</v>
      </c>
      <c r="N69" s="2" t="s">
        <v>134</v>
      </c>
      <c r="O69" s="2" t="s">
        <v>364</v>
      </c>
      <c r="P69" s="2" t="s">
        <v>61</v>
      </c>
      <c r="Q69" s="2" t="s">
        <v>61</v>
      </c>
      <c r="R69" s="2" t="s">
        <v>60</v>
      </c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2" t="s">
        <v>52</v>
      </c>
      <c r="AW69" s="2" t="s">
        <v>365</v>
      </c>
      <c r="AX69" s="2" t="s">
        <v>52</v>
      </c>
      <c r="AY69" s="2" t="s">
        <v>52</v>
      </c>
    </row>
    <row r="70" spans="1:51" ht="30" customHeight="1">
      <c r="A70" s="8" t="s">
        <v>366</v>
      </c>
      <c r="B70" s="8" t="s">
        <v>367</v>
      </c>
      <c r="C70" s="8" t="s">
        <v>65</v>
      </c>
      <c r="D70" s="9">
        <v>2.25</v>
      </c>
      <c r="E70" s="13">
        <f>단가대비표!O23</f>
        <v>8900</v>
      </c>
      <c r="F70" s="14">
        <f>TRUNC(E70*D70,1)</f>
        <v>20025</v>
      </c>
      <c r="G70" s="13">
        <f>단가대비표!P23</f>
        <v>0</v>
      </c>
      <c r="H70" s="14">
        <f>TRUNC(G70*D70,1)</f>
        <v>0</v>
      </c>
      <c r="I70" s="13">
        <f>단가대비표!V23</f>
        <v>0</v>
      </c>
      <c r="J70" s="14">
        <f>TRUNC(I70*D70,1)</f>
        <v>0</v>
      </c>
      <c r="K70" s="13">
        <f t="shared" si="10"/>
        <v>8900</v>
      </c>
      <c r="L70" s="14">
        <f t="shared" si="10"/>
        <v>20025</v>
      </c>
      <c r="M70" s="8" t="s">
        <v>368</v>
      </c>
      <c r="N70" s="2" t="s">
        <v>134</v>
      </c>
      <c r="O70" s="2" t="s">
        <v>369</v>
      </c>
      <c r="P70" s="2" t="s">
        <v>61</v>
      </c>
      <c r="Q70" s="2" t="s">
        <v>61</v>
      </c>
      <c r="R70" s="2" t="s">
        <v>60</v>
      </c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2" t="s">
        <v>52</v>
      </c>
      <c r="AW70" s="2" t="s">
        <v>370</v>
      </c>
      <c r="AX70" s="2" t="s">
        <v>52</v>
      </c>
      <c r="AY70" s="2" t="s">
        <v>52</v>
      </c>
    </row>
    <row r="71" spans="1:51" ht="30" customHeight="1">
      <c r="A71" s="8" t="s">
        <v>371</v>
      </c>
      <c r="B71" s="8" t="s">
        <v>372</v>
      </c>
      <c r="C71" s="8" t="s">
        <v>57</v>
      </c>
      <c r="D71" s="9">
        <v>1.63</v>
      </c>
      <c r="E71" s="13">
        <f>단가대비표!O21</f>
        <v>900</v>
      </c>
      <c r="F71" s="14">
        <f>TRUNC(E71*D71,1)</f>
        <v>1467</v>
      </c>
      <c r="G71" s="13">
        <f>단가대비표!P21</f>
        <v>0</v>
      </c>
      <c r="H71" s="14">
        <f>TRUNC(G71*D71,1)</f>
        <v>0</v>
      </c>
      <c r="I71" s="13">
        <f>단가대비표!V21</f>
        <v>0</v>
      </c>
      <c r="J71" s="14">
        <f>TRUNC(I71*D71,1)</f>
        <v>0</v>
      </c>
      <c r="K71" s="13">
        <f t="shared" si="10"/>
        <v>900</v>
      </c>
      <c r="L71" s="14">
        <f t="shared" si="10"/>
        <v>1467</v>
      </c>
      <c r="M71" s="8" t="s">
        <v>373</v>
      </c>
      <c r="N71" s="2" t="s">
        <v>134</v>
      </c>
      <c r="O71" s="2" t="s">
        <v>374</v>
      </c>
      <c r="P71" s="2" t="s">
        <v>61</v>
      </c>
      <c r="Q71" s="2" t="s">
        <v>61</v>
      </c>
      <c r="R71" s="2" t="s">
        <v>60</v>
      </c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2" t="s">
        <v>52</v>
      </c>
      <c r="AW71" s="2" t="s">
        <v>375</v>
      </c>
      <c r="AX71" s="2" t="s">
        <v>52</v>
      </c>
      <c r="AY71" s="2" t="s">
        <v>52</v>
      </c>
    </row>
    <row r="72" spans="1:51" ht="30" customHeight="1">
      <c r="A72" s="8" t="s">
        <v>245</v>
      </c>
      <c r="B72" s="8" t="s">
        <v>52</v>
      </c>
      <c r="C72" s="8" t="s">
        <v>52</v>
      </c>
      <c r="D72" s="9"/>
      <c r="E72" s="13"/>
      <c r="F72" s="14">
        <f>TRUNC(SUMIF(N68:N71, N67, F68:F71),0)</f>
        <v>44876</v>
      </c>
      <c r="G72" s="13"/>
      <c r="H72" s="14">
        <f>TRUNC(SUMIF(N68:N71, N67, H68:H71),0)</f>
        <v>22879</v>
      </c>
      <c r="I72" s="13"/>
      <c r="J72" s="14">
        <f>TRUNC(SUMIF(N68:N71, N67, J68:J71),0)</f>
        <v>0</v>
      </c>
      <c r="K72" s="13"/>
      <c r="L72" s="14">
        <f>F72+H72+J72</f>
        <v>67755</v>
      </c>
      <c r="M72" s="8" t="s">
        <v>52</v>
      </c>
      <c r="N72" s="2" t="s">
        <v>70</v>
      </c>
      <c r="O72" s="2" t="s">
        <v>70</v>
      </c>
      <c r="P72" s="2" t="s">
        <v>52</v>
      </c>
      <c r="Q72" s="2" t="s">
        <v>52</v>
      </c>
      <c r="R72" s="2" t="s">
        <v>52</v>
      </c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2" t="s">
        <v>52</v>
      </c>
      <c r="AW72" s="2" t="s">
        <v>52</v>
      </c>
      <c r="AX72" s="2" t="s">
        <v>52</v>
      </c>
      <c r="AY72" s="2" t="s">
        <v>52</v>
      </c>
    </row>
    <row r="73" spans="1:51" ht="30" customHeight="1">
      <c r="A73" s="9"/>
      <c r="B73" s="9"/>
      <c r="C73" s="9"/>
      <c r="D73" s="9"/>
      <c r="E73" s="13"/>
      <c r="F73" s="14"/>
      <c r="G73" s="13"/>
      <c r="H73" s="14"/>
      <c r="I73" s="13"/>
      <c r="J73" s="14"/>
      <c r="K73" s="13"/>
      <c r="L73" s="14"/>
      <c r="M73" s="9"/>
    </row>
    <row r="74" spans="1:51" ht="30" customHeight="1">
      <c r="A74" s="43" t="s">
        <v>376</v>
      </c>
      <c r="B74" s="43"/>
      <c r="C74" s="43"/>
      <c r="D74" s="43"/>
      <c r="E74" s="44"/>
      <c r="F74" s="45"/>
      <c r="G74" s="44"/>
      <c r="H74" s="45"/>
      <c r="I74" s="44"/>
      <c r="J74" s="45"/>
      <c r="K74" s="44"/>
      <c r="L74" s="45"/>
      <c r="M74" s="43"/>
      <c r="N74" s="1" t="s">
        <v>139</v>
      </c>
    </row>
    <row r="75" spans="1:51" ht="30" customHeight="1">
      <c r="A75" s="8" t="s">
        <v>235</v>
      </c>
      <c r="B75" s="8" t="s">
        <v>236</v>
      </c>
      <c r="C75" s="8" t="s">
        <v>237</v>
      </c>
      <c r="D75" s="9">
        <v>0.67</v>
      </c>
      <c r="E75" s="13">
        <f>단가대비표!O43</f>
        <v>0</v>
      </c>
      <c r="F75" s="14">
        <f>TRUNC(E75*D75,1)</f>
        <v>0</v>
      </c>
      <c r="G75" s="13">
        <f>단가대비표!P43</f>
        <v>125427</v>
      </c>
      <c r="H75" s="14">
        <f>TRUNC(G75*D75,1)</f>
        <v>84036</v>
      </c>
      <c r="I75" s="13">
        <f>단가대비표!V43</f>
        <v>0</v>
      </c>
      <c r="J75" s="14">
        <f>TRUNC(I75*D75,1)</f>
        <v>0</v>
      </c>
      <c r="K75" s="13">
        <f>TRUNC(E75+G75+I75,1)</f>
        <v>125427</v>
      </c>
      <c r="L75" s="14">
        <f>TRUNC(F75+H75+J75,1)</f>
        <v>84036</v>
      </c>
      <c r="M75" s="8" t="s">
        <v>238</v>
      </c>
      <c r="N75" s="2" t="s">
        <v>139</v>
      </c>
      <c r="O75" s="2" t="s">
        <v>239</v>
      </c>
      <c r="P75" s="2" t="s">
        <v>61</v>
      </c>
      <c r="Q75" s="2" t="s">
        <v>61</v>
      </c>
      <c r="R75" s="2" t="s">
        <v>60</v>
      </c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2" t="s">
        <v>52</v>
      </c>
      <c r="AW75" s="2" t="s">
        <v>377</v>
      </c>
      <c r="AX75" s="2" t="s">
        <v>52</v>
      </c>
      <c r="AY75" s="2" t="s">
        <v>52</v>
      </c>
    </row>
    <row r="76" spans="1:51" ht="30" customHeight="1">
      <c r="A76" s="8" t="s">
        <v>245</v>
      </c>
      <c r="B76" s="8" t="s">
        <v>52</v>
      </c>
      <c r="C76" s="8" t="s">
        <v>52</v>
      </c>
      <c r="D76" s="9"/>
      <c r="E76" s="13"/>
      <c r="F76" s="14">
        <f>TRUNC(SUMIF(N75:N75, N74, F75:F75),0)</f>
        <v>0</v>
      </c>
      <c r="G76" s="13"/>
      <c r="H76" s="14">
        <f>TRUNC(SUMIF(N75:N75, N74, H75:H75),0)</f>
        <v>84036</v>
      </c>
      <c r="I76" s="13"/>
      <c r="J76" s="14">
        <f>TRUNC(SUMIF(N75:N75, N74, J75:J75),0)</f>
        <v>0</v>
      </c>
      <c r="K76" s="13"/>
      <c r="L76" s="14">
        <f>F76+H76+J76</f>
        <v>84036</v>
      </c>
      <c r="M76" s="8" t="s">
        <v>52</v>
      </c>
      <c r="N76" s="2" t="s">
        <v>70</v>
      </c>
      <c r="O76" s="2" t="s">
        <v>70</v>
      </c>
      <c r="P76" s="2" t="s">
        <v>52</v>
      </c>
      <c r="Q76" s="2" t="s">
        <v>52</v>
      </c>
      <c r="R76" s="2" t="s">
        <v>52</v>
      </c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2" t="s">
        <v>52</v>
      </c>
      <c r="AW76" s="2" t="s">
        <v>52</v>
      </c>
      <c r="AX76" s="2" t="s">
        <v>52</v>
      </c>
      <c r="AY76" s="2" t="s">
        <v>52</v>
      </c>
    </row>
    <row r="77" spans="1:51" ht="30" customHeight="1">
      <c r="A77" s="9"/>
      <c r="B77" s="9"/>
      <c r="C77" s="9"/>
      <c r="D77" s="9"/>
      <c r="E77" s="13"/>
      <c r="F77" s="14"/>
      <c r="G77" s="13"/>
      <c r="H77" s="14"/>
      <c r="I77" s="13"/>
      <c r="J77" s="14"/>
      <c r="K77" s="13"/>
      <c r="L77" s="14"/>
      <c r="M77" s="9"/>
    </row>
    <row r="78" spans="1:51" ht="30" customHeight="1">
      <c r="A78" s="43" t="s">
        <v>378</v>
      </c>
      <c r="B78" s="43"/>
      <c r="C78" s="43"/>
      <c r="D78" s="43"/>
      <c r="E78" s="44"/>
      <c r="F78" s="45"/>
      <c r="G78" s="44"/>
      <c r="H78" s="45"/>
      <c r="I78" s="44"/>
      <c r="J78" s="45"/>
      <c r="K78" s="44"/>
      <c r="L78" s="45"/>
      <c r="M78" s="43"/>
      <c r="N78" s="1" t="s">
        <v>144</v>
      </c>
    </row>
    <row r="79" spans="1:51" ht="30" customHeight="1">
      <c r="A79" s="8" t="s">
        <v>235</v>
      </c>
      <c r="B79" s="8" t="s">
        <v>236</v>
      </c>
      <c r="C79" s="8" t="s">
        <v>237</v>
      </c>
      <c r="D79" s="9">
        <v>0.79</v>
      </c>
      <c r="E79" s="13">
        <f>단가대비표!O43</f>
        <v>0</v>
      </c>
      <c r="F79" s="14">
        <f>TRUNC(E79*D79,1)</f>
        <v>0</v>
      </c>
      <c r="G79" s="13">
        <f>단가대비표!P43</f>
        <v>125427</v>
      </c>
      <c r="H79" s="14">
        <f>TRUNC(G79*D79,1)</f>
        <v>99087.3</v>
      </c>
      <c r="I79" s="13">
        <f>단가대비표!V43</f>
        <v>0</v>
      </c>
      <c r="J79" s="14">
        <f>TRUNC(I79*D79,1)</f>
        <v>0</v>
      </c>
      <c r="K79" s="13">
        <f>TRUNC(E79+G79+I79,1)</f>
        <v>125427</v>
      </c>
      <c r="L79" s="14">
        <f>TRUNC(F79+H79+J79,1)</f>
        <v>99087.3</v>
      </c>
      <c r="M79" s="8" t="s">
        <v>238</v>
      </c>
      <c r="N79" s="2" t="s">
        <v>144</v>
      </c>
      <c r="O79" s="2" t="s">
        <v>239</v>
      </c>
      <c r="P79" s="2" t="s">
        <v>61</v>
      </c>
      <c r="Q79" s="2" t="s">
        <v>61</v>
      </c>
      <c r="R79" s="2" t="s">
        <v>60</v>
      </c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2" t="s">
        <v>52</v>
      </c>
      <c r="AW79" s="2" t="s">
        <v>380</v>
      </c>
      <c r="AX79" s="2" t="s">
        <v>52</v>
      </c>
      <c r="AY79" s="2" t="s">
        <v>52</v>
      </c>
    </row>
    <row r="80" spans="1:51" ht="30" customHeight="1">
      <c r="A80" s="8" t="s">
        <v>235</v>
      </c>
      <c r="B80" s="8" t="s">
        <v>236</v>
      </c>
      <c r="C80" s="8" t="s">
        <v>237</v>
      </c>
      <c r="D80" s="9">
        <v>0.22</v>
      </c>
      <c r="E80" s="13">
        <f>단가대비표!O43</f>
        <v>0</v>
      </c>
      <c r="F80" s="14">
        <f>TRUNC(E80*D80,1)</f>
        <v>0</v>
      </c>
      <c r="G80" s="13">
        <f>단가대비표!P43</f>
        <v>125427</v>
      </c>
      <c r="H80" s="14">
        <f>TRUNC(G80*D80,1)</f>
        <v>27593.9</v>
      </c>
      <c r="I80" s="13">
        <f>단가대비표!V43</f>
        <v>0</v>
      </c>
      <c r="J80" s="14">
        <f>TRUNC(I80*D80,1)</f>
        <v>0</v>
      </c>
      <c r="K80" s="13">
        <f>TRUNC(E80+G80+I80,1)</f>
        <v>125427</v>
      </c>
      <c r="L80" s="14">
        <f>TRUNC(F80+H80+J80,1)</f>
        <v>27593.9</v>
      </c>
      <c r="M80" s="8" t="s">
        <v>238</v>
      </c>
      <c r="N80" s="2" t="s">
        <v>144</v>
      </c>
      <c r="O80" s="2" t="s">
        <v>239</v>
      </c>
      <c r="P80" s="2" t="s">
        <v>61</v>
      </c>
      <c r="Q80" s="2" t="s">
        <v>61</v>
      </c>
      <c r="R80" s="2" t="s">
        <v>60</v>
      </c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2" t="s">
        <v>52</v>
      </c>
      <c r="AW80" s="2" t="s">
        <v>380</v>
      </c>
      <c r="AX80" s="2" t="s">
        <v>52</v>
      </c>
      <c r="AY80" s="2" t="s">
        <v>52</v>
      </c>
    </row>
    <row r="81" spans="1:51" ht="30" customHeight="1">
      <c r="A81" s="8" t="s">
        <v>245</v>
      </c>
      <c r="B81" s="8" t="s">
        <v>52</v>
      </c>
      <c r="C81" s="8" t="s">
        <v>52</v>
      </c>
      <c r="D81" s="9"/>
      <c r="E81" s="13"/>
      <c r="F81" s="14">
        <f>TRUNC(SUMIF(N79:N80, N78, F79:F80),0)</f>
        <v>0</v>
      </c>
      <c r="G81" s="13"/>
      <c r="H81" s="14">
        <f>TRUNC(SUMIF(N79:N80, N78, H79:H80),0)</f>
        <v>126681</v>
      </c>
      <c r="I81" s="13"/>
      <c r="J81" s="14">
        <f>TRUNC(SUMIF(N79:N80, N78, J79:J80),0)</f>
        <v>0</v>
      </c>
      <c r="K81" s="13"/>
      <c r="L81" s="14">
        <f>F81+H81+J81</f>
        <v>126681</v>
      </c>
      <c r="M81" s="8" t="s">
        <v>52</v>
      </c>
      <c r="N81" s="2" t="s">
        <v>70</v>
      </c>
      <c r="O81" s="2" t="s">
        <v>70</v>
      </c>
      <c r="P81" s="2" t="s">
        <v>52</v>
      </c>
      <c r="Q81" s="2" t="s">
        <v>52</v>
      </c>
      <c r="R81" s="2" t="s">
        <v>52</v>
      </c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2" t="s">
        <v>52</v>
      </c>
      <c r="AW81" s="2" t="s">
        <v>52</v>
      </c>
      <c r="AX81" s="2" t="s">
        <v>52</v>
      </c>
      <c r="AY81" s="2" t="s">
        <v>52</v>
      </c>
    </row>
    <row r="82" spans="1:51" ht="30" customHeight="1">
      <c r="A82" s="9"/>
      <c r="B82" s="9"/>
      <c r="C82" s="9"/>
      <c r="D82" s="9"/>
      <c r="E82" s="13"/>
      <c r="F82" s="14"/>
      <c r="G82" s="13"/>
      <c r="H82" s="14"/>
      <c r="I82" s="13"/>
      <c r="J82" s="14"/>
      <c r="K82" s="13"/>
      <c r="L82" s="14"/>
      <c r="M82" s="9"/>
    </row>
    <row r="83" spans="1:51" ht="30" customHeight="1">
      <c r="A83" s="43" t="s">
        <v>381</v>
      </c>
      <c r="B83" s="43"/>
      <c r="C83" s="43"/>
      <c r="D83" s="43"/>
      <c r="E83" s="44"/>
      <c r="F83" s="45"/>
      <c r="G83" s="44"/>
      <c r="H83" s="45"/>
      <c r="I83" s="44"/>
      <c r="J83" s="45"/>
      <c r="K83" s="44"/>
      <c r="L83" s="45"/>
      <c r="M83" s="43"/>
      <c r="N83" s="1" t="s">
        <v>195</v>
      </c>
    </row>
    <row r="84" spans="1:51" ht="30" customHeight="1">
      <c r="A84" s="8" t="s">
        <v>382</v>
      </c>
      <c r="B84" s="8" t="s">
        <v>383</v>
      </c>
      <c r="C84" s="8" t="s">
        <v>193</v>
      </c>
      <c r="D84" s="9">
        <v>1</v>
      </c>
      <c r="E84" s="13">
        <f>단가대비표!O37</f>
        <v>0</v>
      </c>
      <c r="F84" s="14">
        <f>TRUNC(E84*D84,1)</f>
        <v>0</v>
      </c>
      <c r="G84" s="13">
        <f>단가대비표!P37</f>
        <v>0</v>
      </c>
      <c r="H84" s="14">
        <f>TRUNC(G84*D84,1)</f>
        <v>0</v>
      </c>
      <c r="I84" s="13">
        <f>단가대비표!V37</f>
        <v>10050</v>
      </c>
      <c r="J84" s="14">
        <f>TRUNC(I84*D84,1)</f>
        <v>10050</v>
      </c>
      <c r="K84" s="13">
        <f t="shared" ref="K84:L87" si="11">TRUNC(E84+G84+I84,1)</f>
        <v>10050</v>
      </c>
      <c r="L84" s="14">
        <f t="shared" si="11"/>
        <v>10050</v>
      </c>
      <c r="M84" s="8" t="s">
        <v>384</v>
      </c>
      <c r="N84" s="2" t="s">
        <v>195</v>
      </c>
      <c r="O84" s="2" t="s">
        <v>385</v>
      </c>
      <c r="P84" s="2" t="s">
        <v>61</v>
      </c>
      <c r="Q84" s="2" t="s">
        <v>61</v>
      </c>
      <c r="R84" s="2" t="s">
        <v>60</v>
      </c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2" t="s">
        <v>52</v>
      </c>
      <c r="AW84" s="2" t="s">
        <v>386</v>
      </c>
      <c r="AX84" s="2" t="s">
        <v>52</v>
      </c>
      <c r="AY84" s="2" t="s">
        <v>52</v>
      </c>
    </row>
    <row r="85" spans="1:51" ht="30" customHeight="1">
      <c r="A85" s="8" t="s">
        <v>382</v>
      </c>
      <c r="B85" s="8" t="s">
        <v>387</v>
      </c>
      <c r="C85" s="8" t="s">
        <v>193</v>
      </c>
      <c r="D85" s="9">
        <v>1</v>
      </c>
      <c r="E85" s="13">
        <f>단가대비표!O38</f>
        <v>0</v>
      </c>
      <c r="F85" s="14">
        <f>TRUNC(E85*D85,1)</f>
        <v>0</v>
      </c>
      <c r="G85" s="13">
        <f>단가대비표!P38</f>
        <v>0</v>
      </c>
      <c r="H85" s="14">
        <f>TRUNC(G85*D85,1)</f>
        <v>0</v>
      </c>
      <c r="I85" s="13">
        <f>단가대비표!V38</f>
        <v>4840</v>
      </c>
      <c r="J85" s="14">
        <f>TRUNC(I85*D85,1)</f>
        <v>4840</v>
      </c>
      <c r="K85" s="13">
        <f t="shared" si="11"/>
        <v>4840</v>
      </c>
      <c r="L85" s="14">
        <f t="shared" si="11"/>
        <v>4840</v>
      </c>
      <c r="M85" s="8" t="s">
        <v>388</v>
      </c>
      <c r="N85" s="2" t="s">
        <v>195</v>
      </c>
      <c r="O85" s="2" t="s">
        <v>389</v>
      </c>
      <c r="P85" s="2" t="s">
        <v>61</v>
      </c>
      <c r="Q85" s="2" t="s">
        <v>61</v>
      </c>
      <c r="R85" s="2" t="s">
        <v>60</v>
      </c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2" t="s">
        <v>52</v>
      </c>
      <c r="AW85" s="2" t="s">
        <v>390</v>
      </c>
      <c r="AX85" s="2" t="s">
        <v>52</v>
      </c>
      <c r="AY85" s="2" t="s">
        <v>52</v>
      </c>
    </row>
    <row r="86" spans="1:51" ht="30" customHeight="1">
      <c r="A86" s="8" t="s">
        <v>382</v>
      </c>
      <c r="B86" s="8" t="s">
        <v>391</v>
      </c>
      <c r="C86" s="8" t="s">
        <v>193</v>
      </c>
      <c r="D86" s="9">
        <v>1</v>
      </c>
      <c r="E86" s="13">
        <f>단가대비표!O39</f>
        <v>0</v>
      </c>
      <c r="F86" s="14">
        <f>TRUNC(E86*D86,1)</f>
        <v>0</v>
      </c>
      <c r="G86" s="13">
        <f>단가대비표!P39</f>
        <v>0</v>
      </c>
      <c r="H86" s="14">
        <f>TRUNC(G86*D86,1)</f>
        <v>0</v>
      </c>
      <c r="I86" s="13">
        <f>단가대비표!V39</f>
        <v>15368</v>
      </c>
      <c r="J86" s="14">
        <f>TRUNC(I86*D86,1)</f>
        <v>15368</v>
      </c>
      <c r="K86" s="13">
        <f t="shared" si="11"/>
        <v>15368</v>
      </c>
      <c r="L86" s="14">
        <f t="shared" si="11"/>
        <v>15368</v>
      </c>
      <c r="M86" s="8" t="s">
        <v>392</v>
      </c>
      <c r="N86" s="2" t="s">
        <v>195</v>
      </c>
      <c r="O86" s="2" t="s">
        <v>393</v>
      </c>
      <c r="P86" s="2" t="s">
        <v>61</v>
      </c>
      <c r="Q86" s="2" t="s">
        <v>61</v>
      </c>
      <c r="R86" s="2" t="s">
        <v>60</v>
      </c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2" t="s">
        <v>52</v>
      </c>
      <c r="AW86" s="2" t="s">
        <v>394</v>
      </c>
      <c r="AX86" s="2" t="s">
        <v>52</v>
      </c>
      <c r="AY86" s="2" t="s">
        <v>52</v>
      </c>
    </row>
    <row r="87" spans="1:51" ht="30" customHeight="1">
      <c r="A87" s="8" t="s">
        <v>395</v>
      </c>
      <c r="B87" s="8" t="s">
        <v>396</v>
      </c>
      <c r="C87" s="8" t="s">
        <v>397</v>
      </c>
      <c r="D87" s="9">
        <v>100</v>
      </c>
      <c r="E87" s="13">
        <f>단가대비표!O40</f>
        <v>50</v>
      </c>
      <c r="F87" s="14">
        <f>TRUNC(E87*D87,1)</f>
        <v>5000</v>
      </c>
      <c r="G87" s="13">
        <f>단가대비표!P40</f>
        <v>0</v>
      </c>
      <c r="H87" s="14">
        <f>TRUNC(G87*D87,1)</f>
        <v>0</v>
      </c>
      <c r="I87" s="13">
        <f>단가대비표!V40</f>
        <v>0</v>
      </c>
      <c r="J87" s="14">
        <f>TRUNC(I87*D87,1)</f>
        <v>0</v>
      </c>
      <c r="K87" s="13">
        <f t="shared" si="11"/>
        <v>50</v>
      </c>
      <c r="L87" s="14">
        <f t="shared" si="11"/>
        <v>5000</v>
      </c>
      <c r="M87" s="8" t="s">
        <v>398</v>
      </c>
      <c r="N87" s="2" t="s">
        <v>195</v>
      </c>
      <c r="O87" s="2" t="s">
        <v>399</v>
      </c>
      <c r="P87" s="2" t="s">
        <v>61</v>
      </c>
      <c r="Q87" s="2" t="s">
        <v>61</v>
      </c>
      <c r="R87" s="2" t="s">
        <v>60</v>
      </c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2" t="s">
        <v>52</v>
      </c>
      <c r="AW87" s="2" t="s">
        <v>400</v>
      </c>
      <c r="AX87" s="2" t="s">
        <v>52</v>
      </c>
      <c r="AY87" s="2" t="s">
        <v>52</v>
      </c>
    </row>
    <row r="88" spans="1:51" ht="30" customHeight="1">
      <c r="A88" s="8" t="s">
        <v>245</v>
      </c>
      <c r="B88" s="8" t="s">
        <v>52</v>
      </c>
      <c r="C88" s="8" t="s">
        <v>52</v>
      </c>
      <c r="D88" s="9"/>
      <c r="E88" s="13"/>
      <c r="F88" s="14">
        <f>TRUNC(SUMIF(N84:N87, N83, F84:F87),0)</f>
        <v>5000</v>
      </c>
      <c r="G88" s="13"/>
      <c r="H88" s="14">
        <f>TRUNC(SUMIF(N84:N87, N83, H84:H87),0)</f>
        <v>0</v>
      </c>
      <c r="I88" s="13"/>
      <c r="J88" s="14">
        <f>TRUNC(SUMIF(N84:N87, N83, J84:J87),0)</f>
        <v>30258</v>
      </c>
      <c r="K88" s="13"/>
      <c r="L88" s="14">
        <f>F88+H88+J88</f>
        <v>35258</v>
      </c>
      <c r="M88" s="8" t="s">
        <v>52</v>
      </c>
      <c r="N88" s="2" t="s">
        <v>70</v>
      </c>
      <c r="O88" s="2" t="s">
        <v>70</v>
      </c>
      <c r="P88" s="2" t="s">
        <v>52</v>
      </c>
      <c r="Q88" s="2" t="s">
        <v>52</v>
      </c>
      <c r="R88" s="2" t="s">
        <v>52</v>
      </c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2" t="s">
        <v>52</v>
      </c>
      <c r="AW88" s="2" t="s">
        <v>52</v>
      </c>
      <c r="AX88" s="2" t="s">
        <v>52</v>
      </c>
      <c r="AY88" s="2" t="s">
        <v>52</v>
      </c>
    </row>
    <row r="89" spans="1:51" ht="30" customHeight="1">
      <c r="A89" s="9"/>
      <c r="B89" s="9"/>
      <c r="C89" s="9"/>
      <c r="D89" s="9"/>
      <c r="E89" s="13"/>
      <c r="F89" s="14"/>
      <c r="G89" s="13"/>
      <c r="H89" s="14"/>
      <c r="I89" s="13"/>
      <c r="J89" s="14"/>
      <c r="K89" s="13"/>
      <c r="L89" s="14"/>
      <c r="M89" s="9"/>
    </row>
    <row r="90" spans="1:51" ht="30" customHeight="1">
      <c r="A90" s="43" t="s">
        <v>401</v>
      </c>
      <c r="B90" s="43"/>
      <c r="C90" s="43"/>
      <c r="D90" s="43"/>
      <c r="E90" s="44"/>
      <c r="F90" s="45"/>
      <c r="G90" s="44"/>
      <c r="H90" s="45"/>
      <c r="I90" s="44"/>
      <c r="J90" s="45"/>
      <c r="K90" s="44"/>
      <c r="L90" s="45"/>
      <c r="M90" s="43"/>
      <c r="N90" s="1" t="s">
        <v>292</v>
      </c>
    </row>
    <row r="91" spans="1:51" ht="30" customHeight="1">
      <c r="A91" s="8" t="s">
        <v>404</v>
      </c>
      <c r="B91" s="8" t="s">
        <v>236</v>
      </c>
      <c r="C91" s="8" t="s">
        <v>237</v>
      </c>
      <c r="D91" s="9">
        <v>0.23</v>
      </c>
      <c r="E91" s="13">
        <f>단가대비표!O47</f>
        <v>0</v>
      </c>
      <c r="F91" s="14">
        <f>TRUNC(E91*D91,1)</f>
        <v>0</v>
      </c>
      <c r="G91" s="13">
        <f>단가대비표!P47</f>
        <v>200925</v>
      </c>
      <c r="H91" s="14">
        <f>TRUNC(G91*D91,1)</f>
        <v>46212.7</v>
      </c>
      <c r="I91" s="13">
        <f>단가대비표!V47</f>
        <v>0</v>
      </c>
      <c r="J91" s="14">
        <f>TRUNC(I91*D91,1)</f>
        <v>0</v>
      </c>
      <c r="K91" s="13">
        <f t="shared" ref="K91:L94" si="12">TRUNC(E91+G91+I91,1)</f>
        <v>200925</v>
      </c>
      <c r="L91" s="14">
        <f t="shared" si="12"/>
        <v>46212.7</v>
      </c>
      <c r="M91" s="8" t="s">
        <v>250</v>
      </c>
      <c r="N91" s="2" t="s">
        <v>52</v>
      </c>
      <c r="O91" s="2" t="s">
        <v>405</v>
      </c>
      <c r="P91" s="2" t="s">
        <v>61</v>
      </c>
      <c r="Q91" s="2" t="s">
        <v>61</v>
      </c>
      <c r="R91" s="2" t="s">
        <v>60</v>
      </c>
      <c r="S91" s="3"/>
      <c r="T91" s="3"/>
      <c r="U91" s="3"/>
      <c r="V91" s="3">
        <v>1</v>
      </c>
      <c r="W91" s="3">
        <v>2</v>
      </c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2" t="s">
        <v>52</v>
      </c>
      <c r="AW91" s="2" t="s">
        <v>406</v>
      </c>
      <c r="AX91" s="2" t="s">
        <v>52</v>
      </c>
      <c r="AY91" s="2" t="s">
        <v>253</v>
      </c>
    </row>
    <row r="92" spans="1:51" ht="30" customHeight="1">
      <c r="A92" s="8" t="s">
        <v>235</v>
      </c>
      <c r="B92" s="8" t="s">
        <v>236</v>
      </c>
      <c r="C92" s="8" t="s">
        <v>237</v>
      </c>
      <c r="D92" s="9">
        <v>0.1</v>
      </c>
      <c r="E92" s="13">
        <f>단가대비표!O43</f>
        <v>0</v>
      </c>
      <c r="F92" s="14">
        <f>TRUNC(E92*D92,1)</f>
        <v>0</v>
      </c>
      <c r="G92" s="13">
        <f>단가대비표!P43</f>
        <v>125427</v>
      </c>
      <c r="H92" s="14">
        <f>TRUNC(G92*D92,1)</f>
        <v>12542.7</v>
      </c>
      <c r="I92" s="13">
        <f>단가대비표!V43</f>
        <v>0</v>
      </c>
      <c r="J92" s="14">
        <f>TRUNC(I92*D92,1)</f>
        <v>0</v>
      </c>
      <c r="K92" s="13">
        <f t="shared" si="12"/>
        <v>125427</v>
      </c>
      <c r="L92" s="14">
        <f t="shared" si="12"/>
        <v>12542.7</v>
      </c>
      <c r="M92" s="8" t="s">
        <v>250</v>
      </c>
      <c r="N92" s="2" t="s">
        <v>52</v>
      </c>
      <c r="O92" s="2" t="s">
        <v>239</v>
      </c>
      <c r="P92" s="2" t="s">
        <v>61</v>
      </c>
      <c r="Q92" s="2" t="s">
        <v>61</v>
      </c>
      <c r="R92" s="2" t="s">
        <v>60</v>
      </c>
      <c r="S92" s="3"/>
      <c r="T92" s="3"/>
      <c r="U92" s="3"/>
      <c r="V92" s="3">
        <v>1</v>
      </c>
      <c r="W92" s="3">
        <v>2</v>
      </c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2" t="s">
        <v>52</v>
      </c>
      <c r="AW92" s="2" t="s">
        <v>407</v>
      </c>
      <c r="AX92" s="2" t="s">
        <v>52</v>
      </c>
      <c r="AY92" s="2" t="s">
        <v>253</v>
      </c>
    </row>
    <row r="93" spans="1:51" ht="30" customHeight="1">
      <c r="A93" s="8" t="s">
        <v>408</v>
      </c>
      <c r="B93" s="8" t="s">
        <v>409</v>
      </c>
      <c r="C93" s="8" t="s">
        <v>100</v>
      </c>
      <c r="D93" s="9">
        <v>1</v>
      </c>
      <c r="E93" s="13">
        <v>0</v>
      </c>
      <c r="F93" s="14">
        <f>TRUNC(E93*D93,1)</f>
        <v>0</v>
      </c>
      <c r="G93" s="13">
        <v>0</v>
      </c>
      <c r="H93" s="14">
        <f>TRUNC(G93*D93,1)</f>
        <v>0</v>
      </c>
      <c r="I93" s="13">
        <f>TRUNC(SUMIF(V91:V94, RIGHTB(O93, 1), H91:H94)*U93, 2)</f>
        <v>1175.0999999999999</v>
      </c>
      <c r="J93" s="14">
        <f>TRUNC(I93*D93,1)</f>
        <v>1175.0999999999999</v>
      </c>
      <c r="K93" s="13">
        <f t="shared" si="12"/>
        <v>1175.0999999999999</v>
      </c>
      <c r="L93" s="14">
        <f t="shared" si="12"/>
        <v>1175.0999999999999</v>
      </c>
      <c r="M93" s="8" t="s">
        <v>250</v>
      </c>
      <c r="N93" s="2" t="s">
        <v>52</v>
      </c>
      <c r="O93" s="2" t="s">
        <v>101</v>
      </c>
      <c r="P93" s="2" t="s">
        <v>61</v>
      </c>
      <c r="Q93" s="2" t="s">
        <v>61</v>
      </c>
      <c r="R93" s="2" t="s">
        <v>61</v>
      </c>
      <c r="S93" s="3">
        <v>1</v>
      </c>
      <c r="T93" s="3">
        <v>2</v>
      </c>
      <c r="U93" s="3">
        <v>0.02</v>
      </c>
      <c r="V93" s="3"/>
      <c r="W93" s="3">
        <v>2</v>
      </c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2" t="s">
        <v>52</v>
      </c>
      <c r="AW93" s="2" t="s">
        <v>410</v>
      </c>
      <c r="AX93" s="2" t="s">
        <v>52</v>
      </c>
      <c r="AY93" s="2" t="s">
        <v>253</v>
      </c>
    </row>
    <row r="94" spans="1:51" ht="30" customHeight="1">
      <c r="A94" s="8" t="s">
        <v>294</v>
      </c>
      <c r="B94" s="8" t="s">
        <v>295</v>
      </c>
      <c r="C94" s="8" t="s">
        <v>100</v>
      </c>
      <c r="D94" s="9">
        <v>1</v>
      </c>
      <c r="E94" s="13">
        <v>0</v>
      </c>
      <c r="F94" s="14">
        <f>TRUNC(E94*D94,1)</f>
        <v>0</v>
      </c>
      <c r="G94" s="13">
        <v>0</v>
      </c>
      <c r="H94" s="14">
        <f>TRUNC(G94*D94,1)</f>
        <v>0</v>
      </c>
      <c r="I94" s="13">
        <f>TRUNC(SUMIF(W91:W94, RIGHTB(O94, 1), L91:L94)*U94, 2)</f>
        <v>59930.5</v>
      </c>
      <c r="J94" s="14">
        <f>TRUNC(I94*D94,1)</f>
        <v>59930.5</v>
      </c>
      <c r="K94" s="13">
        <f t="shared" si="12"/>
        <v>59930.5</v>
      </c>
      <c r="L94" s="14">
        <f t="shared" si="12"/>
        <v>59930.5</v>
      </c>
      <c r="M94" s="8" t="s">
        <v>52</v>
      </c>
      <c r="N94" s="2" t="s">
        <v>292</v>
      </c>
      <c r="O94" s="2" t="s">
        <v>296</v>
      </c>
      <c r="P94" s="2" t="s">
        <v>61</v>
      </c>
      <c r="Q94" s="2" t="s">
        <v>61</v>
      </c>
      <c r="R94" s="2" t="s">
        <v>61</v>
      </c>
      <c r="S94" s="3">
        <v>3</v>
      </c>
      <c r="T94" s="3">
        <v>2</v>
      </c>
      <c r="U94" s="3">
        <v>1</v>
      </c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2" t="s">
        <v>52</v>
      </c>
      <c r="AW94" s="2" t="s">
        <v>411</v>
      </c>
      <c r="AX94" s="2" t="s">
        <v>52</v>
      </c>
      <c r="AY94" s="2" t="s">
        <v>52</v>
      </c>
    </row>
    <row r="95" spans="1:51" ht="30" customHeight="1">
      <c r="A95" s="8" t="s">
        <v>245</v>
      </c>
      <c r="B95" s="8" t="s">
        <v>52</v>
      </c>
      <c r="C95" s="8" t="s">
        <v>52</v>
      </c>
      <c r="D95" s="9"/>
      <c r="E95" s="13"/>
      <c r="F95" s="14">
        <f>TRUNC(SUMIF(N91:N94, N90, F91:F94),0)</f>
        <v>0</v>
      </c>
      <c r="G95" s="13"/>
      <c r="H95" s="14">
        <f>TRUNC(SUMIF(N91:N94, N90, H91:H94),0)</f>
        <v>0</v>
      </c>
      <c r="I95" s="13"/>
      <c r="J95" s="14">
        <f>TRUNC(SUMIF(N91:N94, N90, J91:J94),0)</f>
        <v>59930</v>
      </c>
      <c r="K95" s="13"/>
      <c r="L95" s="14">
        <f>F95+H95+J95</f>
        <v>59930</v>
      </c>
      <c r="M95" s="8" t="s">
        <v>52</v>
      </c>
      <c r="N95" s="2" t="s">
        <v>70</v>
      </c>
      <c r="O95" s="2" t="s">
        <v>70</v>
      </c>
      <c r="P95" s="2" t="s">
        <v>52</v>
      </c>
      <c r="Q95" s="2" t="s">
        <v>52</v>
      </c>
      <c r="R95" s="2" t="s">
        <v>52</v>
      </c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2" t="s">
        <v>52</v>
      </c>
      <c r="AW95" s="2" t="s">
        <v>52</v>
      </c>
      <c r="AX95" s="2" t="s">
        <v>52</v>
      </c>
      <c r="AY95" s="2" t="s">
        <v>52</v>
      </c>
    </row>
    <row r="96" spans="1:51" ht="30" customHeight="1">
      <c r="A96" s="9"/>
      <c r="B96" s="9"/>
      <c r="C96" s="9"/>
      <c r="D96" s="9"/>
      <c r="E96" s="13"/>
      <c r="F96" s="14"/>
      <c r="G96" s="13"/>
      <c r="H96" s="14"/>
      <c r="I96" s="13"/>
      <c r="J96" s="14"/>
      <c r="K96" s="13"/>
      <c r="L96" s="14"/>
      <c r="M96" s="9"/>
    </row>
    <row r="97" spans="1:51" ht="30" customHeight="1">
      <c r="A97" s="43" t="s">
        <v>412</v>
      </c>
      <c r="B97" s="43"/>
      <c r="C97" s="43"/>
      <c r="D97" s="43"/>
      <c r="E97" s="44"/>
      <c r="F97" s="45"/>
      <c r="G97" s="44"/>
      <c r="H97" s="45"/>
      <c r="I97" s="44"/>
      <c r="J97" s="45"/>
      <c r="K97" s="44"/>
      <c r="L97" s="45"/>
      <c r="M97" s="43"/>
      <c r="N97" s="1" t="s">
        <v>413</v>
      </c>
    </row>
    <row r="98" spans="1:51" ht="30" customHeight="1">
      <c r="A98" s="8" t="s">
        <v>414</v>
      </c>
      <c r="B98" s="8" t="s">
        <v>415</v>
      </c>
      <c r="C98" s="8" t="s">
        <v>420</v>
      </c>
      <c r="D98" s="9">
        <v>0.20380000000000001</v>
      </c>
      <c r="E98" s="13">
        <f>단가대비표!O6</f>
        <v>0</v>
      </c>
      <c r="F98" s="14">
        <f>TRUNC(E98*D98,1)</f>
        <v>0</v>
      </c>
      <c r="G98" s="13">
        <f>단가대비표!P6</f>
        <v>0</v>
      </c>
      <c r="H98" s="14">
        <f>TRUNC(G98*D98,1)</f>
        <v>0</v>
      </c>
      <c r="I98" s="13">
        <f>단가대비표!V6</f>
        <v>66819</v>
      </c>
      <c r="J98" s="14">
        <f>TRUNC(I98*D98,1)</f>
        <v>13617.7</v>
      </c>
      <c r="K98" s="13">
        <f t="shared" ref="K98:L101" si="13">TRUNC(E98+G98+I98,1)</f>
        <v>66819</v>
      </c>
      <c r="L98" s="14">
        <f t="shared" si="13"/>
        <v>13617.7</v>
      </c>
      <c r="M98" s="8" t="s">
        <v>421</v>
      </c>
      <c r="N98" s="2" t="s">
        <v>413</v>
      </c>
      <c r="O98" s="2" t="s">
        <v>422</v>
      </c>
      <c r="P98" s="2" t="s">
        <v>61</v>
      </c>
      <c r="Q98" s="2" t="s">
        <v>61</v>
      </c>
      <c r="R98" s="2" t="s">
        <v>60</v>
      </c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2" t="s">
        <v>52</v>
      </c>
      <c r="AW98" s="2" t="s">
        <v>423</v>
      </c>
      <c r="AX98" s="2" t="s">
        <v>52</v>
      </c>
      <c r="AY98" s="2" t="s">
        <v>52</v>
      </c>
    </row>
    <row r="99" spans="1:51" ht="30" customHeight="1">
      <c r="A99" s="8" t="s">
        <v>424</v>
      </c>
      <c r="B99" s="8" t="s">
        <v>425</v>
      </c>
      <c r="C99" s="8" t="s">
        <v>426</v>
      </c>
      <c r="D99" s="9">
        <v>9.9</v>
      </c>
      <c r="E99" s="13">
        <f>단가대비표!O14</f>
        <v>1095.5</v>
      </c>
      <c r="F99" s="14">
        <f>TRUNC(E99*D99,1)</f>
        <v>10845.4</v>
      </c>
      <c r="G99" s="13">
        <f>단가대비표!P14</f>
        <v>0</v>
      </c>
      <c r="H99" s="14">
        <f>TRUNC(G99*D99,1)</f>
        <v>0</v>
      </c>
      <c r="I99" s="13">
        <f>단가대비표!V14</f>
        <v>0</v>
      </c>
      <c r="J99" s="14">
        <f>TRUNC(I99*D99,1)</f>
        <v>0</v>
      </c>
      <c r="K99" s="13">
        <f t="shared" si="13"/>
        <v>1095.5</v>
      </c>
      <c r="L99" s="14">
        <f t="shared" si="13"/>
        <v>10845.4</v>
      </c>
      <c r="M99" s="8" t="s">
        <v>427</v>
      </c>
      <c r="N99" s="2" t="s">
        <v>413</v>
      </c>
      <c r="O99" s="2" t="s">
        <v>428</v>
      </c>
      <c r="P99" s="2" t="s">
        <v>61</v>
      </c>
      <c r="Q99" s="2" t="s">
        <v>61</v>
      </c>
      <c r="R99" s="2" t="s">
        <v>60</v>
      </c>
      <c r="S99" s="3"/>
      <c r="T99" s="3"/>
      <c r="U99" s="3"/>
      <c r="V99" s="3">
        <v>1</v>
      </c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2" t="s">
        <v>52</v>
      </c>
      <c r="AW99" s="2" t="s">
        <v>429</v>
      </c>
      <c r="AX99" s="2" t="s">
        <v>52</v>
      </c>
      <c r="AY99" s="2" t="s">
        <v>52</v>
      </c>
    </row>
    <row r="100" spans="1:51" ht="30" customHeight="1">
      <c r="A100" s="8" t="s">
        <v>430</v>
      </c>
      <c r="B100" s="8" t="s">
        <v>431</v>
      </c>
      <c r="C100" s="8" t="s">
        <v>100</v>
      </c>
      <c r="D100" s="9">
        <v>1</v>
      </c>
      <c r="E100" s="13">
        <f>TRUNC(SUMIF(V98:V101, RIGHTB(O100, 1), F98:F101)*U100, 2)</f>
        <v>2385.98</v>
      </c>
      <c r="F100" s="14">
        <f>TRUNC(E100*D100,1)</f>
        <v>2385.9</v>
      </c>
      <c r="G100" s="13">
        <v>0</v>
      </c>
      <c r="H100" s="14">
        <f>TRUNC(G100*D100,1)</f>
        <v>0</v>
      </c>
      <c r="I100" s="13">
        <v>0</v>
      </c>
      <c r="J100" s="14">
        <f>TRUNC(I100*D100,1)</f>
        <v>0</v>
      </c>
      <c r="K100" s="13">
        <f t="shared" si="13"/>
        <v>2385.9</v>
      </c>
      <c r="L100" s="14">
        <f t="shared" si="13"/>
        <v>2385.9</v>
      </c>
      <c r="M100" s="8" t="s">
        <v>52</v>
      </c>
      <c r="N100" s="2" t="s">
        <v>413</v>
      </c>
      <c r="O100" s="2" t="s">
        <v>101</v>
      </c>
      <c r="P100" s="2" t="s">
        <v>61</v>
      </c>
      <c r="Q100" s="2" t="s">
        <v>61</v>
      </c>
      <c r="R100" s="2" t="s">
        <v>61</v>
      </c>
      <c r="S100" s="3">
        <v>0</v>
      </c>
      <c r="T100" s="3">
        <v>0</v>
      </c>
      <c r="U100" s="3">
        <v>0.22</v>
      </c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2" t="s">
        <v>52</v>
      </c>
      <c r="AW100" s="2" t="s">
        <v>432</v>
      </c>
      <c r="AX100" s="2" t="s">
        <v>52</v>
      </c>
      <c r="AY100" s="2" t="s">
        <v>52</v>
      </c>
    </row>
    <row r="101" spans="1:51" ht="30" customHeight="1">
      <c r="A101" s="8" t="s">
        <v>433</v>
      </c>
      <c r="B101" s="8" t="s">
        <v>236</v>
      </c>
      <c r="C101" s="8" t="s">
        <v>237</v>
      </c>
      <c r="D101" s="9">
        <v>1</v>
      </c>
      <c r="E101" s="13">
        <f>TRUNC(단가대비표!O48*1/8*16/12*25/20, 1)</f>
        <v>0</v>
      </c>
      <c r="F101" s="14">
        <f>TRUNC(E101*D101,1)</f>
        <v>0</v>
      </c>
      <c r="G101" s="13">
        <f>TRUNC(단가대비표!P48*1/8*16/12*25/20, 1)</f>
        <v>38972.699999999997</v>
      </c>
      <c r="H101" s="14">
        <f>TRUNC(G101*D101,1)</f>
        <v>38972.699999999997</v>
      </c>
      <c r="I101" s="13">
        <f>TRUNC(단가대비표!V48*1/8*16/12*25/20, 1)</f>
        <v>0</v>
      </c>
      <c r="J101" s="14">
        <f>TRUNC(I101*D101,1)</f>
        <v>0</v>
      </c>
      <c r="K101" s="13">
        <f t="shared" si="13"/>
        <v>38972.699999999997</v>
      </c>
      <c r="L101" s="14">
        <f t="shared" si="13"/>
        <v>38972.699999999997</v>
      </c>
      <c r="M101" s="8" t="s">
        <v>434</v>
      </c>
      <c r="N101" s="2" t="s">
        <v>413</v>
      </c>
      <c r="O101" s="2" t="s">
        <v>435</v>
      </c>
      <c r="P101" s="2" t="s">
        <v>61</v>
      </c>
      <c r="Q101" s="2" t="s">
        <v>61</v>
      </c>
      <c r="R101" s="2" t="s">
        <v>60</v>
      </c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2" t="s">
        <v>52</v>
      </c>
      <c r="AW101" s="2" t="s">
        <v>436</v>
      </c>
      <c r="AX101" s="2" t="s">
        <v>60</v>
      </c>
      <c r="AY101" s="2" t="s">
        <v>52</v>
      </c>
    </row>
    <row r="102" spans="1:51" ht="30" customHeight="1">
      <c r="A102" s="8" t="s">
        <v>245</v>
      </c>
      <c r="B102" s="8" t="s">
        <v>52</v>
      </c>
      <c r="C102" s="8" t="s">
        <v>52</v>
      </c>
      <c r="D102" s="9"/>
      <c r="E102" s="13"/>
      <c r="F102" s="14">
        <f>TRUNC(SUMIF(N98:N101, N97, F98:F101),0)</f>
        <v>13231</v>
      </c>
      <c r="G102" s="13"/>
      <c r="H102" s="14">
        <f>TRUNC(SUMIF(N98:N101, N97, H98:H101),0)</f>
        <v>38972</v>
      </c>
      <c r="I102" s="13"/>
      <c r="J102" s="14">
        <f>TRUNC(SUMIF(N98:N101, N97, J98:J101),0)</f>
        <v>13617</v>
      </c>
      <c r="K102" s="13"/>
      <c r="L102" s="14">
        <f>F102+H102+J102</f>
        <v>65820</v>
      </c>
      <c r="M102" s="8" t="s">
        <v>52</v>
      </c>
      <c r="N102" s="2" t="s">
        <v>70</v>
      </c>
      <c r="O102" s="2" t="s">
        <v>70</v>
      </c>
      <c r="P102" s="2" t="s">
        <v>52</v>
      </c>
      <c r="Q102" s="2" t="s">
        <v>52</v>
      </c>
      <c r="R102" s="2" t="s">
        <v>52</v>
      </c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2" t="s">
        <v>52</v>
      </c>
      <c r="AW102" s="2" t="s">
        <v>52</v>
      </c>
      <c r="AX102" s="2" t="s">
        <v>52</v>
      </c>
      <c r="AY102" s="2" t="s">
        <v>52</v>
      </c>
    </row>
    <row r="103" spans="1:51" ht="30" customHeight="1">
      <c r="A103" s="9"/>
      <c r="B103" s="9"/>
      <c r="C103" s="9"/>
      <c r="D103" s="9"/>
      <c r="E103" s="13"/>
      <c r="F103" s="14"/>
      <c r="G103" s="13"/>
      <c r="H103" s="14"/>
      <c r="I103" s="13"/>
      <c r="J103" s="14"/>
      <c r="K103" s="13"/>
      <c r="L103" s="14"/>
      <c r="M103" s="9"/>
    </row>
    <row r="104" spans="1:51" ht="30" customHeight="1">
      <c r="A104" s="43" t="s">
        <v>437</v>
      </c>
      <c r="B104" s="43"/>
      <c r="C104" s="43"/>
      <c r="D104" s="43"/>
      <c r="E104" s="44"/>
      <c r="F104" s="45"/>
      <c r="G104" s="44"/>
      <c r="H104" s="45"/>
      <c r="I104" s="44"/>
      <c r="J104" s="45"/>
      <c r="K104" s="44"/>
      <c r="L104" s="45"/>
      <c r="M104" s="43"/>
      <c r="N104" s="1" t="s">
        <v>438</v>
      </c>
    </row>
    <row r="105" spans="1:51" ht="30" customHeight="1">
      <c r="A105" s="8" t="s">
        <v>439</v>
      </c>
      <c r="B105" s="8" t="s">
        <v>440</v>
      </c>
      <c r="C105" s="8" t="s">
        <v>420</v>
      </c>
      <c r="D105" s="9">
        <v>0.36399999999999999</v>
      </c>
      <c r="E105" s="13">
        <f>단가대비표!O9</f>
        <v>0</v>
      </c>
      <c r="F105" s="14">
        <f>TRUNC(E105*D105,1)</f>
        <v>0</v>
      </c>
      <c r="G105" s="13">
        <f>단가대비표!P9</f>
        <v>0</v>
      </c>
      <c r="H105" s="14">
        <f>TRUNC(G105*D105,1)</f>
        <v>0</v>
      </c>
      <c r="I105" s="13">
        <f>단가대비표!V9</f>
        <v>1411</v>
      </c>
      <c r="J105" s="14">
        <f>TRUNC(I105*D105,1)</f>
        <v>513.6</v>
      </c>
      <c r="K105" s="13">
        <f t="shared" ref="K105:L108" si="14">TRUNC(E105+G105+I105,1)</f>
        <v>1411</v>
      </c>
      <c r="L105" s="14">
        <f t="shared" si="14"/>
        <v>513.6</v>
      </c>
      <c r="M105" s="8" t="s">
        <v>443</v>
      </c>
      <c r="N105" s="2" t="s">
        <v>438</v>
      </c>
      <c r="O105" s="2" t="s">
        <v>444</v>
      </c>
      <c r="P105" s="2" t="s">
        <v>61</v>
      </c>
      <c r="Q105" s="2" t="s">
        <v>61</v>
      </c>
      <c r="R105" s="2" t="s">
        <v>60</v>
      </c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2" t="s">
        <v>52</v>
      </c>
      <c r="AW105" s="2" t="s">
        <v>445</v>
      </c>
      <c r="AX105" s="2" t="s">
        <v>52</v>
      </c>
      <c r="AY105" s="2" t="s">
        <v>52</v>
      </c>
    </row>
    <row r="106" spans="1:51" ht="30" customHeight="1">
      <c r="A106" s="8" t="s">
        <v>446</v>
      </c>
      <c r="B106" s="8" t="s">
        <v>447</v>
      </c>
      <c r="C106" s="8" t="s">
        <v>426</v>
      </c>
      <c r="D106" s="9">
        <v>1</v>
      </c>
      <c r="E106" s="13">
        <f>단가대비표!O15</f>
        <v>1238.2</v>
      </c>
      <c r="F106" s="14">
        <f>TRUNC(E106*D106,1)</f>
        <v>1238.2</v>
      </c>
      <c r="G106" s="13">
        <f>단가대비표!P15</f>
        <v>0</v>
      </c>
      <c r="H106" s="14">
        <f>TRUNC(G106*D106,1)</f>
        <v>0</v>
      </c>
      <c r="I106" s="13">
        <f>단가대비표!V15</f>
        <v>0</v>
      </c>
      <c r="J106" s="14">
        <f>TRUNC(I106*D106,1)</f>
        <v>0</v>
      </c>
      <c r="K106" s="13">
        <f t="shared" si="14"/>
        <v>1238.2</v>
      </c>
      <c r="L106" s="14">
        <f t="shared" si="14"/>
        <v>1238.2</v>
      </c>
      <c r="M106" s="8" t="s">
        <v>448</v>
      </c>
      <c r="N106" s="2" t="s">
        <v>438</v>
      </c>
      <c r="O106" s="2" t="s">
        <v>449</v>
      </c>
      <c r="P106" s="2" t="s">
        <v>61</v>
      </c>
      <c r="Q106" s="2" t="s">
        <v>61</v>
      </c>
      <c r="R106" s="2" t="s">
        <v>60</v>
      </c>
      <c r="S106" s="3"/>
      <c r="T106" s="3"/>
      <c r="U106" s="3"/>
      <c r="V106" s="3">
        <v>1</v>
      </c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2" t="s">
        <v>52</v>
      </c>
      <c r="AW106" s="2" t="s">
        <v>450</v>
      </c>
      <c r="AX106" s="2" t="s">
        <v>52</v>
      </c>
      <c r="AY106" s="2" t="s">
        <v>52</v>
      </c>
    </row>
    <row r="107" spans="1:51" ht="30" customHeight="1">
      <c r="A107" s="8" t="s">
        <v>430</v>
      </c>
      <c r="B107" s="8" t="s">
        <v>451</v>
      </c>
      <c r="C107" s="8" t="s">
        <v>100</v>
      </c>
      <c r="D107" s="9">
        <v>1</v>
      </c>
      <c r="E107" s="13">
        <f>TRUNC(SUMIF(V105:V108, RIGHTB(O107, 1), F105:F108)*U107, 2)</f>
        <v>247.64</v>
      </c>
      <c r="F107" s="14">
        <f>TRUNC(E107*D107,1)</f>
        <v>247.6</v>
      </c>
      <c r="G107" s="13">
        <v>0</v>
      </c>
      <c r="H107" s="14">
        <f>TRUNC(G107*D107,1)</f>
        <v>0</v>
      </c>
      <c r="I107" s="13">
        <v>0</v>
      </c>
      <c r="J107" s="14">
        <f>TRUNC(I107*D107,1)</f>
        <v>0</v>
      </c>
      <c r="K107" s="13">
        <f t="shared" si="14"/>
        <v>247.6</v>
      </c>
      <c r="L107" s="14">
        <f t="shared" si="14"/>
        <v>247.6</v>
      </c>
      <c r="M107" s="8" t="s">
        <v>52</v>
      </c>
      <c r="N107" s="2" t="s">
        <v>438</v>
      </c>
      <c r="O107" s="2" t="s">
        <v>101</v>
      </c>
      <c r="P107" s="2" t="s">
        <v>61</v>
      </c>
      <c r="Q107" s="2" t="s">
        <v>61</v>
      </c>
      <c r="R107" s="2" t="s">
        <v>61</v>
      </c>
      <c r="S107" s="3">
        <v>0</v>
      </c>
      <c r="T107" s="3">
        <v>0</v>
      </c>
      <c r="U107" s="3">
        <v>0.2</v>
      </c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2" t="s">
        <v>52</v>
      </c>
      <c r="AW107" s="2" t="s">
        <v>452</v>
      </c>
      <c r="AX107" s="2" t="s">
        <v>52</v>
      </c>
      <c r="AY107" s="2" t="s">
        <v>52</v>
      </c>
    </row>
    <row r="108" spans="1:51" ht="30" customHeight="1">
      <c r="A108" s="8" t="s">
        <v>453</v>
      </c>
      <c r="B108" s="8" t="s">
        <v>236</v>
      </c>
      <c r="C108" s="8" t="s">
        <v>237</v>
      </c>
      <c r="D108" s="9">
        <v>1</v>
      </c>
      <c r="E108" s="13">
        <f>TRUNC(단가대비표!O49*1/8*16/12*25/20, 1)</f>
        <v>0</v>
      </c>
      <c r="F108" s="14">
        <f>TRUNC(E108*D108,1)</f>
        <v>0</v>
      </c>
      <c r="G108" s="13">
        <f>TRUNC(단가대비표!P49*1/8*16/12*25/20, 1)</f>
        <v>25683.7</v>
      </c>
      <c r="H108" s="14">
        <f>TRUNC(G108*D108,1)</f>
        <v>25683.7</v>
      </c>
      <c r="I108" s="13">
        <f>TRUNC(단가대비표!V49*1/8*16/12*25/20, 1)</f>
        <v>0</v>
      </c>
      <c r="J108" s="14">
        <f>TRUNC(I108*D108,1)</f>
        <v>0</v>
      </c>
      <c r="K108" s="13">
        <f t="shared" si="14"/>
        <v>25683.7</v>
      </c>
      <c r="L108" s="14">
        <f t="shared" si="14"/>
        <v>25683.7</v>
      </c>
      <c r="M108" s="8" t="s">
        <v>454</v>
      </c>
      <c r="N108" s="2" t="s">
        <v>438</v>
      </c>
      <c r="O108" s="2" t="s">
        <v>455</v>
      </c>
      <c r="P108" s="2" t="s">
        <v>61</v>
      </c>
      <c r="Q108" s="2" t="s">
        <v>61</v>
      </c>
      <c r="R108" s="2" t="s">
        <v>60</v>
      </c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2" t="s">
        <v>52</v>
      </c>
      <c r="AW108" s="2" t="s">
        <v>456</v>
      </c>
      <c r="AX108" s="2" t="s">
        <v>60</v>
      </c>
      <c r="AY108" s="2" t="s">
        <v>52</v>
      </c>
    </row>
    <row r="109" spans="1:51" ht="30" customHeight="1">
      <c r="A109" s="8" t="s">
        <v>245</v>
      </c>
      <c r="B109" s="8" t="s">
        <v>52</v>
      </c>
      <c r="C109" s="8" t="s">
        <v>52</v>
      </c>
      <c r="D109" s="9"/>
      <c r="E109" s="13"/>
      <c r="F109" s="14">
        <f>TRUNC(SUMIF(N105:N108, N104, F105:F108),0)</f>
        <v>1485</v>
      </c>
      <c r="G109" s="13"/>
      <c r="H109" s="14">
        <f>TRUNC(SUMIF(N105:N108, N104, H105:H108),0)</f>
        <v>25683</v>
      </c>
      <c r="I109" s="13"/>
      <c r="J109" s="14">
        <f>TRUNC(SUMIF(N105:N108, N104, J105:J108),0)</f>
        <v>513</v>
      </c>
      <c r="K109" s="13"/>
      <c r="L109" s="14">
        <f>F109+H109+J109</f>
        <v>27681</v>
      </c>
      <c r="M109" s="8" t="s">
        <v>52</v>
      </c>
      <c r="N109" s="2" t="s">
        <v>70</v>
      </c>
      <c r="O109" s="2" t="s">
        <v>70</v>
      </c>
      <c r="P109" s="2" t="s">
        <v>52</v>
      </c>
      <c r="Q109" s="2" t="s">
        <v>52</v>
      </c>
      <c r="R109" s="2" t="s">
        <v>52</v>
      </c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2" t="s">
        <v>52</v>
      </c>
      <c r="AW109" s="2" t="s">
        <v>52</v>
      </c>
      <c r="AX109" s="2" t="s">
        <v>52</v>
      </c>
      <c r="AY109" s="2" t="s">
        <v>52</v>
      </c>
    </row>
    <row r="110" spans="1:51" ht="30" customHeight="1">
      <c r="A110" s="9"/>
      <c r="B110" s="9"/>
      <c r="C110" s="9"/>
      <c r="D110" s="9"/>
      <c r="E110" s="13"/>
      <c r="F110" s="14"/>
      <c r="G110" s="13"/>
      <c r="H110" s="14"/>
      <c r="I110" s="13"/>
      <c r="J110" s="14"/>
      <c r="K110" s="13"/>
      <c r="L110" s="14"/>
      <c r="M110" s="9"/>
    </row>
    <row r="111" spans="1:51" ht="30" customHeight="1">
      <c r="A111" s="43" t="s">
        <v>457</v>
      </c>
      <c r="B111" s="43"/>
      <c r="C111" s="43"/>
      <c r="D111" s="43"/>
      <c r="E111" s="44"/>
      <c r="F111" s="45"/>
      <c r="G111" s="44"/>
      <c r="H111" s="45"/>
      <c r="I111" s="44"/>
      <c r="J111" s="45"/>
      <c r="K111" s="44"/>
      <c r="L111" s="45"/>
      <c r="M111" s="43"/>
      <c r="N111" s="1" t="s">
        <v>303</v>
      </c>
    </row>
    <row r="112" spans="1:51" ht="30" customHeight="1">
      <c r="A112" s="8" t="s">
        <v>235</v>
      </c>
      <c r="B112" s="8" t="s">
        <v>236</v>
      </c>
      <c r="C112" s="8" t="s">
        <v>237</v>
      </c>
      <c r="D112" s="9">
        <v>1.7999999999999999E-2</v>
      </c>
      <c r="E112" s="13">
        <f>단가대비표!O43</f>
        <v>0</v>
      </c>
      <c r="F112" s="14">
        <f>TRUNC(E112*D112,1)</f>
        <v>0</v>
      </c>
      <c r="G112" s="13">
        <f>단가대비표!P43</f>
        <v>125427</v>
      </c>
      <c r="H112" s="14">
        <f>TRUNC(G112*D112,1)</f>
        <v>2257.6</v>
      </c>
      <c r="I112" s="13">
        <f>단가대비표!V43</f>
        <v>0</v>
      </c>
      <c r="J112" s="14">
        <f>TRUNC(I112*D112,1)</f>
        <v>0</v>
      </c>
      <c r="K112" s="13">
        <f t="shared" ref="K112:L114" si="15">TRUNC(E112+G112+I112,1)</f>
        <v>125427</v>
      </c>
      <c r="L112" s="14">
        <f t="shared" si="15"/>
        <v>2257.6</v>
      </c>
      <c r="M112" s="8" t="s">
        <v>238</v>
      </c>
      <c r="N112" s="2" t="s">
        <v>303</v>
      </c>
      <c r="O112" s="2" t="s">
        <v>239</v>
      </c>
      <c r="P112" s="2" t="s">
        <v>61</v>
      </c>
      <c r="Q112" s="2" t="s">
        <v>61</v>
      </c>
      <c r="R112" s="2" t="s">
        <v>60</v>
      </c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2" t="s">
        <v>52</v>
      </c>
      <c r="AW112" s="2" t="s">
        <v>459</v>
      </c>
      <c r="AX112" s="2" t="s">
        <v>52</v>
      </c>
      <c r="AY112" s="2" t="s">
        <v>52</v>
      </c>
    </row>
    <row r="113" spans="1:51" ht="30" customHeight="1">
      <c r="A113" s="8" t="s">
        <v>414</v>
      </c>
      <c r="B113" s="8" t="s">
        <v>460</v>
      </c>
      <c r="C113" s="8" t="s">
        <v>416</v>
      </c>
      <c r="D113" s="9">
        <v>7.0000000000000007E-2</v>
      </c>
      <c r="E113" s="13">
        <f>일위대가목록!E23</f>
        <v>6627</v>
      </c>
      <c r="F113" s="14">
        <f>TRUNC(E113*D113,1)</f>
        <v>463.8</v>
      </c>
      <c r="G113" s="13">
        <f>일위대가목록!F23</f>
        <v>38972</v>
      </c>
      <c r="H113" s="14">
        <f>TRUNC(G113*D113,1)</f>
        <v>2728</v>
      </c>
      <c r="I113" s="13">
        <f>일위대가목록!G23</f>
        <v>11948</v>
      </c>
      <c r="J113" s="14">
        <f>TRUNC(I113*D113,1)</f>
        <v>836.3</v>
      </c>
      <c r="K113" s="13">
        <f t="shared" si="15"/>
        <v>57547</v>
      </c>
      <c r="L113" s="14">
        <f t="shared" si="15"/>
        <v>4028.1</v>
      </c>
      <c r="M113" s="8" t="s">
        <v>461</v>
      </c>
      <c r="N113" s="2" t="s">
        <v>303</v>
      </c>
      <c r="O113" s="2" t="s">
        <v>462</v>
      </c>
      <c r="P113" s="2" t="s">
        <v>60</v>
      </c>
      <c r="Q113" s="2" t="s">
        <v>61</v>
      </c>
      <c r="R113" s="2" t="s">
        <v>61</v>
      </c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2" t="s">
        <v>52</v>
      </c>
      <c r="AW113" s="2" t="s">
        <v>463</v>
      </c>
      <c r="AX113" s="2" t="s">
        <v>52</v>
      </c>
      <c r="AY113" s="2" t="s">
        <v>52</v>
      </c>
    </row>
    <row r="114" spans="1:51" ht="30" customHeight="1">
      <c r="A114" s="8" t="s">
        <v>464</v>
      </c>
      <c r="B114" s="8" t="s">
        <v>465</v>
      </c>
      <c r="C114" s="8" t="s">
        <v>416</v>
      </c>
      <c r="D114" s="9">
        <v>8.5999999999999993E-2</v>
      </c>
      <c r="E114" s="13">
        <f>일위대가목록!E24</f>
        <v>2723</v>
      </c>
      <c r="F114" s="14">
        <f>TRUNC(E114*D114,1)</f>
        <v>234.1</v>
      </c>
      <c r="G114" s="13">
        <f>일위대가목록!F24</f>
        <v>25683</v>
      </c>
      <c r="H114" s="14">
        <f>TRUNC(G114*D114,1)</f>
        <v>2208.6999999999998</v>
      </c>
      <c r="I114" s="13">
        <f>일위대가목록!G24</f>
        <v>1609</v>
      </c>
      <c r="J114" s="14">
        <f>TRUNC(I114*D114,1)</f>
        <v>138.30000000000001</v>
      </c>
      <c r="K114" s="13">
        <f t="shared" si="15"/>
        <v>30015</v>
      </c>
      <c r="L114" s="14">
        <f t="shared" si="15"/>
        <v>2581.1</v>
      </c>
      <c r="M114" s="8" t="s">
        <v>466</v>
      </c>
      <c r="N114" s="2" t="s">
        <v>303</v>
      </c>
      <c r="O114" s="2" t="s">
        <v>467</v>
      </c>
      <c r="P114" s="2" t="s">
        <v>60</v>
      </c>
      <c r="Q114" s="2" t="s">
        <v>61</v>
      </c>
      <c r="R114" s="2" t="s">
        <v>61</v>
      </c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2" t="s">
        <v>52</v>
      </c>
      <c r="AW114" s="2" t="s">
        <v>468</v>
      </c>
      <c r="AX114" s="2" t="s">
        <v>52</v>
      </c>
      <c r="AY114" s="2" t="s">
        <v>52</v>
      </c>
    </row>
    <row r="115" spans="1:51" ht="30" customHeight="1">
      <c r="A115" s="8" t="s">
        <v>245</v>
      </c>
      <c r="B115" s="8" t="s">
        <v>52</v>
      </c>
      <c r="C115" s="8" t="s">
        <v>52</v>
      </c>
      <c r="D115" s="9"/>
      <c r="E115" s="13"/>
      <c r="F115" s="14">
        <f>TRUNC(SUMIF(N112:N114, N111, F112:F114),0)</f>
        <v>697</v>
      </c>
      <c r="G115" s="13"/>
      <c r="H115" s="14">
        <f>TRUNC(SUMIF(N112:N114, N111, H112:H114),0)</f>
        <v>7194</v>
      </c>
      <c r="I115" s="13"/>
      <c r="J115" s="14">
        <f>TRUNC(SUMIF(N112:N114, N111, J112:J114),0)</f>
        <v>974</v>
      </c>
      <c r="K115" s="13"/>
      <c r="L115" s="14">
        <f>F115+H115+J115</f>
        <v>8865</v>
      </c>
      <c r="M115" s="8" t="s">
        <v>52</v>
      </c>
      <c r="N115" s="2" t="s">
        <v>70</v>
      </c>
      <c r="O115" s="2" t="s">
        <v>70</v>
      </c>
      <c r="P115" s="2" t="s">
        <v>52</v>
      </c>
      <c r="Q115" s="2" t="s">
        <v>52</v>
      </c>
      <c r="R115" s="2" t="s">
        <v>52</v>
      </c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2" t="s">
        <v>52</v>
      </c>
      <c r="AW115" s="2" t="s">
        <v>52</v>
      </c>
      <c r="AX115" s="2" t="s">
        <v>52</v>
      </c>
      <c r="AY115" s="2" t="s">
        <v>52</v>
      </c>
    </row>
    <row r="116" spans="1:51" ht="30" customHeight="1">
      <c r="A116" s="9"/>
      <c r="B116" s="9"/>
      <c r="C116" s="9"/>
      <c r="D116" s="9"/>
      <c r="E116" s="13"/>
      <c r="F116" s="14"/>
      <c r="G116" s="13"/>
      <c r="H116" s="14"/>
      <c r="I116" s="13"/>
      <c r="J116" s="14"/>
      <c r="K116" s="13"/>
      <c r="L116" s="14"/>
      <c r="M116" s="9"/>
    </row>
    <row r="117" spans="1:51" ht="30" customHeight="1">
      <c r="A117" s="43" t="s">
        <v>469</v>
      </c>
      <c r="B117" s="43"/>
      <c r="C117" s="43"/>
      <c r="D117" s="43"/>
      <c r="E117" s="44"/>
      <c r="F117" s="45"/>
      <c r="G117" s="44"/>
      <c r="H117" s="45"/>
      <c r="I117" s="44"/>
      <c r="J117" s="45"/>
      <c r="K117" s="44"/>
      <c r="L117" s="45"/>
      <c r="M117" s="43"/>
      <c r="N117" s="1" t="s">
        <v>307</v>
      </c>
    </row>
    <row r="118" spans="1:51" ht="30" customHeight="1">
      <c r="A118" s="8" t="s">
        <v>471</v>
      </c>
      <c r="B118" s="8" t="s">
        <v>472</v>
      </c>
      <c r="C118" s="8" t="s">
        <v>473</v>
      </c>
      <c r="D118" s="9">
        <v>40</v>
      </c>
      <c r="E118" s="13">
        <f>단가대비표!O35</f>
        <v>105</v>
      </c>
      <c r="F118" s="14">
        <f>TRUNC(E118*D118,1)</f>
        <v>4200</v>
      </c>
      <c r="G118" s="13">
        <f>단가대비표!P35</f>
        <v>0</v>
      </c>
      <c r="H118" s="14">
        <f>TRUNC(G118*D118,1)</f>
        <v>0</v>
      </c>
      <c r="I118" s="13">
        <f>단가대비표!V35</f>
        <v>0</v>
      </c>
      <c r="J118" s="14">
        <f>TRUNC(I118*D118,1)</f>
        <v>0</v>
      </c>
      <c r="K118" s="13">
        <f t="shared" ref="K118:L122" si="16">TRUNC(E118+G118+I118,1)</f>
        <v>105</v>
      </c>
      <c r="L118" s="14">
        <f t="shared" si="16"/>
        <v>4200</v>
      </c>
      <c r="M118" s="8" t="s">
        <v>474</v>
      </c>
      <c r="N118" s="2" t="s">
        <v>307</v>
      </c>
      <c r="O118" s="2" t="s">
        <v>475</v>
      </c>
      <c r="P118" s="2" t="s">
        <v>61</v>
      </c>
      <c r="Q118" s="2" t="s">
        <v>61</v>
      </c>
      <c r="R118" s="2" t="s">
        <v>60</v>
      </c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2" t="s">
        <v>52</v>
      </c>
      <c r="AW118" s="2" t="s">
        <v>476</v>
      </c>
      <c r="AX118" s="2" t="s">
        <v>52</v>
      </c>
      <c r="AY118" s="2" t="s">
        <v>52</v>
      </c>
    </row>
    <row r="119" spans="1:51" ht="30" customHeight="1">
      <c r="A119" s="8" t="s">
        <v>477</v>
      </c>
      <c r="B119" s="8" t="s">
        <v>478</v>
      </c>
      <c r="C119" s="8" t="s">
        <v>75</v>
      </c>
      <c r="D119" s="9">
        <v>0.2</v>
      </c>
      <c r="E119" s="13">
        <f>단가대비표!O36</f>
        <v>12000</v>
      </c>
      <c r="F119" s="14">
        <f>TRUNC(E119*D119,1)</f>
        <v>2400</v>
      </c>
      <c r="G119" s="13">
        <f>단가대비표!P36</f>
        <v>0</v>
      </c>
      <c r="H119" s="14">
        <f>TRUNC(G119*D119,1)</f>
        <v>0</v>
      </c>
      <c r="I119" s="13">
        <f>단가대비표!V36</f>
        <v>0</v>
      </c>
      <c r="J119" s="14">
        <f>TRUNC(I119*D119,1)</f>
        <v>0</v>
      </c>
      <c r="K119" s="13">
        <f t="shared" si="16"/>
        <v>12000</v>
      </c>
      <c r="L119" s="14">
        <f t="shared" si="16"/>
        <v>2400</v>
      </c>
      <c r="M119" s="8" t="s">
        <v>479</v>
      </c>
      <c r="N119" s="2" t="s">
        <v>307</v>
      </c>
      <c r="O119" s="2" t="s">
        <v>480</v>
      </c>
      <c r="P119" s="2" t="s">
        <v>61</v>
      </c>
      <c r="Q119" s="2" t="s">
        <v>61</v>
      </c>
      <c r="R119" s="2" t="s">
        <v>60</v>
      </c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2" t="s">
        <v>52</v>
      </c>
      <c r="AW119" s="2" t="s">
        <v>481</v>
      </c>
      <c r="AX119" s="2" t="s">
        <v>52</v>
      </c>
      <c r="AY119" s="2" t="s">
        <v>52</v>
      </c>
    </row>
    <row r="120" spans="1:51" ht="30" customHeight="1">
      <c r="A120" s="8" t="s">
        <v>235</v>
      </c>
      <c r="B120" s="8" t="s">
        <v>236</v>
      </c>
      <c r="C120" s="8" t="s">
        <v>237</v>
      </c>
      <c r="D120" s="9">
        <v>0.49</v>
      </c>
      <c r="E120" s="13">
        <f>단가대비표!O43</f>
        <v>0</v>
      </c>
      <c r="F120" s="14">
        <f>TRUNC(E120*D120,1)</f>
        <v>0</v>
      </c>
      <c r="G120" s="13">
        <f>단가대비표!P43</f>
        <v>125427</v>
      </c>
      <c r="H120" s="14">
        <f>TRUNC(G120*D120,1)</f>
        <v>61459.199999999997</v>
      </c>
      <c r="I120" s="13">
        <f>단가대비표!V43</f>
        <v>0</v>
      </c>
      <c r="J120" s="14">
        <f>TRUNC(I120*D120,1)</f>
        <v>0</v>
      </c>
      <c r="K120" s="13">
        <f t="shared" si="16"/>
        <v>125427</v>
      </c>
      <c r="L120" s="14">
        <f t="shared" si="16"/>
        <v>61459.199999999997</v>
      </c>
      <c r="M120" s="8" t="s">
        <v>238</v>
      </c>
      <c r="N120" s="2" t="s">
        <v>307</v>
      </c>
      <c r="O120" s="2" t="s">
        <v>239</v>
      </c>
      <c r="P120" s="2" t="s">
        <v>61</v>
      </c>
      <c r="Q120" s="2" t="s">
        <v>61</v>
      </c>
      <c r="R120" s="2" t="s">
        <v>60</v>
      </c>
      <c r="S120" s="3"/>
      <c r="T120" s="3"/>
      <c r="U120" s="3"/>
      <c r="V120" s="3">
        <v>1</v>
      </c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2" t="s">
        <v>52</v>
      </c>
      <c r="AW120" s="2" t="s">
        <v>482</v>
      </c>
      <c r="AX120" s="2" t="s">
        <v>52</v>
      </c>
      <c r="AY120" s="2" t="s">
        <v>52</v>
      </c>
    </row>
    <row r="121" spans="1:51" ht="30" customHeight="1">
      <c r="A121" s="8" t="s">
        <v>414</v>
      </c>
      <c r="B121" s="8" t="s">
        <v>483</v>
      </c>
      <c r="C121" s="8" t="s">
        <v>416</v>
      </c>
      <c r="D121" s="9">
        <v>0.69</v>
      </c>
      <c r="E121" s="13">
        <f>일위대가목록!E25</f>
        <v>15503</v>
      </c>
      <c r="F121" s="14">
        <f>TRUNC(E121*D121,1)</f>
        <v>10697</v>
      </c>
      <c r="G121" s="13">
        <f>일위대가목록!F25</f>
        <v>38972</v>
      </c>
      <c r="H121" s="14">
        <f>TRUNC(G121*D121,1)</f>
        <v>26890.6</v>
      </c>
      <c r="I121" s="13">
        <f>일위대가목록!G25</f>
        <v>20430</v>
      </c>
      <c r="J121" s="14">
        <f>TRUNC(I121*D121,1)</f>
        <v>14096.7</v>
      </c>
      <c r="K121" s="13">
        <f t="shared" si="16"/>
        <v>74905</v>
      </c>
      <c r="L121" s="14">
        <f t="shared" si="16"/>
        <v>51684.3</v>
      </c>
      <c r="M121" s="8" t="s">
        <v>484</v>
      </c>
      <c r="N121" s="2" t="s">
        <v>307</v>
      </c>
      <c r="O121" s="2" t="s">
        <v>485</v>
      </c>
      <c r="P121" s="2" t="s">
        <v>60</v>
      </c>
      <c r="Q121" s="2" t="s">
        <v>61</v>
      </c>
      <c r="R121" s="2" t="s">
        <v>61</v>
      </c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2" t="s">
        <v>52</v>
      </c>
      <c r="AW121" s="2" t="s">
        <v>486</v>
      </c>
      <c r="AX121" s="2" t="s">
        <v>52</v>
      </c>
      <c r="AY121" s="2" t="s">
        <v>52</v>
      </c>
    </row>
    <row r="122" spans="1:51" ht="30" customHeight="1">
      <c r="A122" s="8" t="s">
        <v>408</v>
      </c>
      <c r="B122" s="8" t="s">
        <v>409</v>
      </c>
      <c r="C122" s="8" t="s">
        <v>100</v>
      </c>
      <c r="D122" s="9">
        <v>1</v>
      </c>
      <c r="E122" s="13">
        <f>TRUNC(SUMIF(V118:V122, RIGHTB(O122, 1), H118:H122)*U122, 2)</f>
        <v>1229.18</v>
      </c>
      <c r="F122" s="14">
        <f>TRUNC(E122*D122,1)</f>
        <v>1229.0999999999999</v>
      </c>
      <c r="G122" s="13">
        <v>0</v>
      </c>
      <c r="H122" s="14">
        <f>TRUNC(G122*D122,1)</f>
        <v>0</v>
      </c>
      <c r="I122" s="13">
        <v>0</v>
      </c>
      <c r="J122" s="14">
        <f>TRUNC(I122*D122,1)</f>
        <v>0</v>
      </c>
      <c r="K122" s="13">
        <f t="shared" si="16"/>
        <v>1229.0999999999999</v>
      </c>
      <c r="L122" s="14">
        <f t="shared" si="16"/>
        <v>1229.0999999999999</v>
      </c>
      <c r="M122" s="8" t="s">
        <v>52</v>
      </c>
      <c r="N122" s="2" t="s">
        <v>307</v>
      </c>
      <c r="O122" s="2" t="s">
        <v>101</v>
      </c>
      <c r="P122" s="2" t="s">
        <v>61</v>
      </c>
      <c r="Q122" s="2" t="s">
        <v>61</v>
      </c>
      <c r="R122" s="2" t="s">
        <v>61</v>
      </c>
      <c r="S122" s="3">
        <v>1</v>
      </c>
      <c r="T122" s="3">
        <v>0</v>
      </c>
      <c r="U122" s="3">
        <v>0.02</v>
      </c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2" t="s">
        <v>52</v>
      </c>
      <c r="AW122" s="2" t="s">
        <v>487</v>
      </c>
      <c r="AX122" s="2" t="s">
        <v>52</v>
      </c>
      <c r="AY122" s="2" t="s">
        <v>52</v>
      </c>
    </row>
    <row r="123" spans="1:51" ht="30" customHeight="1">
      <c r="A123" s="8" t="s">
        <v>245</v>
      </c>
      <c r="B123" s="8" t="s">
        <v>52</v>
      </c>
      <c r="C123" s="8" t="s">
        <v>52</v>
      </c>
      <c r="D123" s="9"/>
      <c r="E123" s="13"/>
      <c r="F123" s="14">
        <f>TRUNC(SUMIF(N118:N122, N117, F118:F122),0)</f>
        <v>18526</v>
      </c>
      <c r="G123" s="13"/>
      <c r="H123" s="14">
        <f>TRUNC(SUMIF(N118:N122, N117, H118:H122),0)</f>
        <v>88349</v>
      </c>
      <c r="I123" s="13"/>
      <c r="J123" s="14">
        <f>TRUNC(SUMIF(N118:N122, N117, J118:J122),0)</f>
        <v>14096</v>
      </c>
      <c r="K123" s="13"/>
      <c r="L123" s="14">
        <f>F123+H123+J123</f>
        <v>120971</v>
      </c>
      <c r="M123" s="8" t="s">
        <v>52</v>
      </c>
      <c r="N123" s="2" t="s">
        <v>70</v>
      </c>
      <c r="O123" s="2" t="s">
        <v>70</v>
      </c>
      <c r="P123" s="2" t="s">
        <v>52</v>
      </c>
      <c r="Q123" s="2" t="s">
        <v>52</v>
      </c>
      <c r="R123" s="2" t="s">
        <v>52</v>
      </c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2" t="s">
        <v>52</v>
      </c>
      <c r="AW123" s="2" t="s">
        <v>52</v>
      </c>
      <c r="AX123" s="2" t="s">
        <v>52</v>
      </c>
      <c r="AY123" s="2" t="s">
        <v>52</v>
      </c>
    </row>
    <row r="124" spans="1:51" ht="30" customHeight="1">
      <c r="A124" s="9"/>
      <c r="B124" s="9"/>
      <c r="C124" s="9"/>
      <c r="D124" s="9"/>
      <c r="E124" s="13"/>
      <c r="F124" s="14"/>
      <c r="G124" s="13"/>
      <c r="H124" s="14"/>
      <c r="I124" s="13"/>
      <c r="J124" s="14"/>
      <c r="K124" s="13"/>
      <c r="L124" s="14"/>
      <c r="M124" s="9"/>
    </row>
    <row r="125" spans="1:51" ht="30" customHeight="1">
      <c r="A125" s="43" t="s">
        <v>488</v>
      </c>
      <c r="B125" s="43"/>
      <c r="C125" s="43"/>
      <c r="D125" s="43"/>
      <c r="E125" s="44"/>
      <c r="F125" s="45"/>
      <c r="G125" s="44"/>
      <c r="H125" s="45"/>
      <c r="I125" s="44"/>
      <c r="J125" s="45"/>
      <c r="K125" s="44"/>
      <c r="L125" s="45"/>
      <c r="M125" s="43"/>
      <c r="N125" s="1" t="s">
        <v>311</v>
      </c>
    </row>
    <row r="126" spans="1:51" ht="30" customHeight="1">
      <c r="A126" s="8" t="s">
        <v>490</v>
      </c>
      <c r="B126" s="8" t="s">
        <v>491</v>
      </c>
      <c r="C126" s="8" t="s">
        <v>237</v>
      </c>
      <c r="D126" s="9">
        <v>0.49</v>
      </c>
      <c r="E126" s="13">
        <f>단가대비표!O50</f>
        <v>0</v>
      </c>
      <c r="F126" s="14">
        <f>TRUNC(E126*D126,1)</f>
        <v>0</v>
      </c>
      <c r="G126" s="13">
        <f>단가대비표!P50</f>
        <v>302185</v>
      </c>
      <c r="H126" s="14">
        <f>TRUNC(G126*D126,1)</f>
        <v>148070.6</v>
      </c>
      <c r="I126" s="13">
        <f>단가대비표!V50</f>
        <v>0</v>
      </c>
      <c r="J126" s="14">
        <f>TRUNC(I126*D126,1)</f>
        <v>0</v>
      </c>
      <c r="K126" s="13">
        <f t="shared" ref="K126:L130" si="17">TRUNC(E126+G126+I126,1)</f>
        <v>302185</v>
      </c>
      <c r="L126" s="14">
        <f t="shared" si="17"/>
        <v>148070.6</v>
      </c>
      <c r="M126" s="8" t="s">
        <v>492</v>
      </c>
      <c r="N126" s="2" t="s">
        <v>311</v>
      </c>
      <c r="O126" s="2" t="s">
        <v>493</v>
      </c>
      <c r="P126" s="2" t="s">
        <v>61</v>
      </c>
      <c r="Q126" s="2" t="s">
        <v>61</v>
      </c>
      <c r="R126" s="2" t="s">
        <v>60</v>
      </c>
      <c r="S126" s="3"/>
      <c r="T126" s="3"/>
      <c r="U126" s="3"/>
      <c r="V126" s="3">
        <v>1</v>
      </c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2" t="s">
        <v>52</v>
      </c>
      <c r="AW126" s="2" t="s">
        <v>494</v>
      </c>
      <c r="AX126" s="2" t="s">
        <v>52</v>
      </c>
      <c r="AY126" s="2" t="s">
        <v>52</v>
      </c>
    </row>
    <row r="127" spans="1:51" ht="30" customHeight="1">
      <c r="A127" s="8" t="s">
        <v>495</v>
      </c>
      <c r="B127" s="8" t="s">
        <v>491</v>
      </c>
      <c r="C127" s="8" t="s">
        <v>237</v>
      </c>
      <c r="D127" s="9">
        <v>0.2</v>
      </c>
      <c r="E127" s="13">
        <f>단가대비표!O52</f>
        <v>0</v>
      </c>
      <c r="F127" s="14">
        <f>TRUNC(E127*D127,1)</f>
        <v>0</v>
      </c>
      <c r="G127" s="13">
        <f>단가대비표!P52</f>
        <v>219117</v>
      </c>
      <c r="H127" s="14">
        <f>TRUNC(G127*D127,1)</f>
        <v>43823.4</v>
      </c>
      <c r="I127" s="13">
        <f>단가대비표!V52</f>
        <v>0</v>
      </c>
      <c r="J127" s="14">
        <f>TRUNC(I127*D127,1)</f>
        <v>0</v>
      </c>
      <c r="K127" s="13">
        <f t="shared" si="17"/>
        <v>219117</v>
      </c>
      <c r="L127" s="14">
        <f t="shared" si="17"/>
        <v>43823.4</v>
      </c>
      <c r="M127" s="8" t="s">
        <v>496</v>
      </c>
      <c r="N127" s="2" t="s">
        <v>311</v>
      </c>
      <c r="O127" s="2" t="s">
        <v>497</v>
      </c>
      <c r="P127" s="2" t="s">
        <v>61</v>
      </c>
      <c r="Q127" s="2" t="s">
        <v>61</v>
      </c>
      <c r="R127" s="2" t="s">
        <v>60</v>
      </c>
      <c r="S127" s="3"/>
      <c r="T127" s="3"/>
      <c r="U127" s="3"/>
      <c r="V127" s="3">
        <v>1</v>
      </c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2" t="s">
        <v>52</v>
      </c>
      <c r="AW127" s="2" t="s">
        <v>498</v>
      </c>
      <c r="AX127" s="2" t="s">
        <v>52</v>
      </c>
      <c r="AY127" s="2" t="s">
        <v>52</v>
      </c>
    </row>
    <row r="128" spans="1:51" ht="30" customHeight="1">
      <c r="A128" s="8" t="s">
        <v>235</v>
      </c>
      <c r="B128" s="8" t="s">
        <v>236</v>
      </c>
      <c r="C128" s="8" t="s">
        <v>237</v>
      </c>
      <c r="D128" s="9">
        <v>0.1</v>
      </c>
      <c r="E128" s="13">
        <f>단가대비표!O43</f>
        <v>0</v>
      </c>
      <c r="F128" s="14">
        <f>TRUNC(E128*D128,1)</f>
        <v>0</v>
      </c>
      <c r="G128" s="13">
        <f>단가대비표!P43</f>
        <v>125427</v>
      </c>
      <c r="H128" s="14">
        <f>TRUNC(G128*D128,1)</f>
        <v>12542.7</v>
      </c>
      <c r="I128" s="13">
        <f>단가대비표!V43</f>
        <v>0</v>
      </c>
      <c r="J128" s="14">
        <f>TRUNC(I128*D128,1)</f>
        <v>0</v>
      </c>
      <c r="K128" s="13">
        <f t="shared" si="17"/>
        <v>125427</v>
      </c>
      <c r="L128" s="14">
        <f t="shared" si="17"/>
        <v>12542.7</v>
      </c>
      <c r="M128" s="8" t="s">
        <v>238</v>
      </c>
      <c r="N128" s="2" t="s">
        <v>311</v>
      </c>
      <c r="O128" s="2" t="s">
        <v>239</v>
      </c>
      <c r="P128" s="2" t="s">
        <v>61</v>
      </c>
      <c r="Q128" s="2" t="s">
        <v>61</v>
      </c>
      <c r="R128" s="2" t="s">
        <v>60</v>
      </c>
      <c r="S128" s="3"/>
      <c r="T128" s="3"/>
      <c r="U128" s="3"/>
      <c r="V128" s="3">
        <v>1</v>
      </c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2" t="s">
        <v>52</v>
      </c>
      <c r="AW128" s="2" t="s">
        <v>499</v>
      </c>
      <c r="AX128" s="2" t="s">
        <v>52</v>
      </c>
      <c r="AY128" s="2" t="s">
        <v>52</v>
      </c>
    </row>
    <row r="129" spans="1:51" ht="30" customHeight="1">
      <c r="A129" s="8" t="s">
        <v>414</v>
      </c>
      <c r="B129" s="8" t="s">
        <v>483</v>
      </c>
      <c r="C129" s="8" t="s">
        <v>416</v>
      </c>
      <c r="D129" s="9">
        <v>2.16</v>
      </c>
      <c r="E129" s="13">
        <f>일위대가목록!E25</f>
        <v>15503</v>
      </c>
      <c r="F129" s="14">
        <f>TRUNC(E129*D129,1)</f>
        <v>33486.400000000001</v>
      </c>
      <c r="G129" s="13">
        <f>일위대가목록!F25</f>
        <v>38972</v>
      </c>
      <c r="H129" s="14">
        <f>TRUNC(G129*D129,1)</f>
        <v>84179.5</v>
      </c>
      <c r="I129" s="13">
        <f>일위대가목록!G25</f>
        <v>20430</v>
      </c>
      <c r="J129" s="14">
        <f>TRUNC(I129*D129,1)</f>
        <v>44128.800000000003</v>
      </c>
      <c r="K129" s="13">
        <f t="shared" si="17"/>
        <v>74905</v>
      </c>
      <c r="L129" s="14">
        <f t="shared" si="17"/>
        <v>161794.70000000001</v>
      </c>
      <c r="M129" s="8" t="s">
        <v>484</v>
      </c>
      <c r="N129" s="2" t="s">
        <v>311</v>
      </c>
      <c r="O129" s="2" t="s">
        <v>485</v>
      </c>
      <c r="P129" s="2" t="s">
        <v>60</v>
      </c>
      <c r="Q129" s="2" t="s">
        <v>61</v>
      </c>
      <c r="R129" s="2" t="s">
        <v>61</v>
      </c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2" t="s">
        <v>52</v>
      </c>
      <c r="AW129" s="2" t="s">
        <v>500</v>
      </c>
      <c r="AX129" s="2" t="s">
        <v>52</v>
      </c>
      <c r="AY129" s="2" t="s">
        <v>52</v>
      </c>
    </row>
    <row r="130" spans="1:51" ht="30" customHeight="1">
      <c r="A130" s="8" t="s">
        <v>408</v>
      </c>
      <c r="B130" s="8" t="s">
        <v>501</v>
      </c>
      <c r="C130" s="8" t="s">
        <v>100</v>
      </c>
      <c r="D130" s="9">
        <v>1</v>
      </c>
      <c r="E130" s="13">
        <f>TRUNC(SUMIF(V126:V130, RIGHTB(O130, 1), H126:H130)*U130, 2)</f>
        <v>10221.83</v>
      </c>
      <c r="F130" s="14">
        <f>TRUNC(E130*D130,1)</f>
        <v>10221.799999999999</v>
      </c>
      <c r="G130" s="13">
        <v>0</v>
      </c>
      <c r="H130" s="14">
        <f>TRUNC(G130*D130,1)</f>
        <v>0</v>
      </c>
      <c r="I130" s="13">
        <v>0</v>
      </c>
      <c r="J130" s="14">
        <f>TRUNC(I130*D130,1)</f>
        <v>0</v>
      </c>
      <c r="K130" s="13">
        <f t="shared" si="17"/>
        <v>10221.799999999999</v>
      </c>
      <c r="L130" s="14">
        <f t="shared" si="17"/>
        <v>10221.799999999999</v>
      </c>
      <c r="M130" s="8" t="s">
        <v>52</v>
      </c>
      <c r="N130" s="2" t="s">
        <v>311</v>
      </c>
      <c r="O130" s="2" t="s">
        <v>101</v>
      </c>
      <c r="P130" s="2" t="s">
        <v>61</v>
      </c>
      <c r="Q130" s="2" t="s">
        <v>61</v>
      </c>
      <c r="R130" s="2" t="s">
        <v>61</v>
      </c>
      <c r="S130" s="3">
        <v>1</v>
      </c>
      <c r="T130" s="3">
        <v>0</v>
      </c>
      <c r="U130" s="3">
        <v>0.05</v>
      </c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2" t="s">
        <v>52</v>
      </c>
      <c r="AW130" s="2" t="s">
        <v>502</v>
      </c>
      <c r="AX130" s="2" t="s">
        <v>52</v>
      </c>
      <c r="AY130" s="2" t="s">
        <v>52</v>
      </c>
    </row>
    <row r="131" spans="1:51" ht="30" customHeight="1">
      <c r="A131" s="8" t="s">
        <v>245</v>
      </c>
      <c r="B131" s="8" t="s">
        <v>52</v>
      </c>
      <c r="C131" s="8" t="s">
        <v>52</v>
      </c>
      <c r="D131" s="9"/>
      <c r="E131" s="13"/>
      <c r="F131" s="14">
        <f>TRUNC(SUMIF(N126:N130, N125, F126:F130),0)</f>
        <v>43708</v>
      </c>
      <c r="G131" s="13"/>
      <c r="H131" s="14">
        <f>TRUNC(SUMIF(N126:N130, N125, H126:H130),0)</f>
        <v>288616</v>
      </c>
      <c r="I131" s="13"/>
      <c r="J131" s="14">
        <f>TRUNC(SUMIF(N126:N130, N125, J126:J130),0)</f>
        <v>44128</v>
      </c>
      <c r="K131" s="13"/>
      <c r="L131" s="14">
        <f>F131+H131+J131</f>
        <v>376452</v>
      </c>
      <c r="M131" s="8" t="s">
        <v>52</v>
      </c>
      <c r="N131" s="2" t="s">
        <v>70</v>
      </c>
      <c r="O131" s="2" t="s">
        <v>70</v>
      </c>
      <c r="P131" s="2" t="s">
        <v>52</v>
      </c>
      <c r="Q131" s="2" t="s">
        <v>52</v>
      </c>
      <c r="R131" s="2" t="s">
        <v>52</v>
      </c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2" t="s">
        <v>52</v>
      </c>
      <c r="AW131" s="2" t="s">
        <v>52</v>
      </c>
      <c r="AX131" s="2" t="s">
        <v>52</v>
      </c>
      <c r="AY131" s="2" t="s">
        <v>52</v>
      </c>
    </row>
    <row r="132" spans="1:51" ht="30" customHeight="1">
      <c r="A132" s="9"/>
      <c r="B132" s="9"/>
      <c r="C132" s="9"/>
      <c r="D132" s="9"/>
      <c r="E132" s="13"/>
      <c r="F132" s="14"/>
      <c r="G132" s="13"/>
      <c r="H132" s="14"/>
      <c r="I132" s="13"/>
      <c r="J132" s="14"/>
      <c r="K132" s="13"/>
      <c r="L132" s="14"/>
      <c r="M132" s="9"/>
    </row>
    <row r="133" spans="1:51" ht="30" customHeight="1">
      <c r="A133" s="43" t="s">
        <v>503</v>
      </c>
      <c r="B133" s="43"/>
      <c r="C133" s="43"/>
      <c r="D133" s="43"/>
      <c r="E133" s="44"/>
      <c r="F133" s="45"/>
      <c r="G133" s="44"/>
      <c r="H133" s="45"/>
      <c r="I133" s="44"/>
      <c r="J133" s="45"/>
      <c r="K133" s="44"/>
      <c r="L133" s="45"/>
      <c r="M133" s="43"/>
      <c r="N133" s="1" t="s">
        <v>315</v>
      </c>
    </row>
    <row r="134" spans="1:51" ht="30" customHeight="1">
      <c r="A134" s="8" t="s">
        <v>471</v>
      </c>
      <c r="B134" s="8" t="s">
        <v>472</v>
      </c>
      <c r="C134" s="8" t="s">
        <v>473</v>
      </c>
      <c r="D134" s="9">
        <v>360</v>
      </c>
      <c r="E134" s="13">
        <f>단가대비표!O35</f>
        <v>105</v>
      </c>
      <c r="F134" s="14">
        <f t="shared" ref="F134:F139" si="18">TRUNC(E134*D134,1)</f>
        <v>37800</v>
      </c>
      <c r="G134" s="13">
        <f>단가대비표!P35</f>
        <v>0</v>
      </c>
      <c r="H134" s="14">
        <f t="shared" ref="H134:H139" si="19">TRUNC(G134*D134,1)</f>
        <v>0</v>
      </c>
      <c r="I134" s="13">
        <f>단가대비표!V35</f>
        <v>0</v>
      </c>
      <c r="J134" s="14">
        <f t="shared" ref="J134:J139" si="20">TRUNC(I134*D134,1)</f>
        <v>0</v>
      </c>
      <c r="K134" s="13">
        <f t="shared" ref="K134:L139" si="21">TRUNC(E134+G134+I134,1)</f>
        <v>105</v>
      </c>
      <c r="L134" s="14">
        <f t="shared" si="21"/>
        <v>37800</v>
      </c>
      <c r="M134" s="8" t="s">
        <v>474</v>
      </c>
      <c r="N134" s="2" t="s">
        <v>315</v>
      </c>
      <c r="O134" s="2" t="s">
        <v>475</v>
      </c>
      <c r="P134" s="2" t="s">
        <v>61</v>
      </c>
      <c r="Q134" s="2" t="s">
        <v>61</v>
      </c>
      <c r="R134" s="2" t="s">
        <v>60</v>
      </c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2" t="s">
        <v>52</v>
      </c>
      <c r="AW134" s="2" t="s">
        <v>505</v>
      </c>
      <c r="AX134" s="2" t="s">
        <v>52</v>
      </c>
      <c r="AY134" s="2" t="s">
        <v>52</v>
      </c>
    </row>
    <row r="135" spans="1:51" ht="30" customHeight="1">
      <c r="A135" s="8" t="s">
        <v>506</v>
      </c>
      <c r="B135" s="8" t="s">
        <v>507</v>
      </c>
      <c r="C135" s="8" t="s">
        <v>221</v>
      </c>
      <c r="D135" s="9">
        <v>150</v>
      </c>
      <c r="E135" s="13">
        <f>단가대비표!O20</f>
        <v>188.6</v>
      </c>
      <c r="F135" s="14">
        <f t="shared" si="18"/>
        <v>28290</v>
      </c>
      <c r="G135" s="13">
        <f>단가대비표!P20</f>
        <v>0</v>
      </c>
      <c r="H135" s="14">
        <f t="shared" si="19"/>
        <v>0</v>
      </c>
      <c r="I135" s="13">
        <f>단가대비표!V20</f>
        <v>0</v>
      </c>
      <c r="J135" s="14">
        <f t="shared" si="20"/>
        <v>0</v>
      </c>
      <c r="K135" s="13">
        <f t="shared" si="21"/>
        <v>188.6</v>
      </c>
      <c r="L135" s="14">
        <f t="shared" si="21"/>
        <v>28290</v>
      </c>
      <c r="M135" s="8" t="s">
        <v>508</v>
      </c>
      <c r="N135" s="2" t="s">
        <v>315</v>
      </c>
      <c r="O135" s="2" t="s">
        <v>509</v>
      </c>
      <c r="P135" s="2" t="s">
        <v>61</v>
      </c>
      <c r="Q135" s="2" t="s">
        <v>61</v>
      </c>
      <c r="R135" s="2" t="s">
        <v>60</v>
      </c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2" t="s">
        <v>52</v>
      </c>
      <c r="AW135" s="2" t="s">
        <v>510</v>
      </c>
      <c r="AX135" s="2" t="s">
        <v>52</v>
      </c>
      <c r="AY135" s="2" t="s">
        <v>52</v>
      </c>
    </row>
    <row r="136" spans="1:51" ht="30" customHeight="1">
      <c r="A136" s="8" t="s">
        <v>511</v>
      </c>
      <c r="B136" s="8" t="s">
        <v>512</v>
      </c>
      <c r="C136" s="8" t="s">
        <v>75</v>
      </c>
      <c r="D136" s="9">
        <v>1.1000000000000001</v>
      </c>
      <c r="E136" s="13">
        <f>단가대비표!O12</f>
        <v>29000</v>
      </c>
      <c r="F136" s="14">
        <f t="shared" si="18"/>
        <v>31900</v>
      </c>
      <c r="G136" s="13">
        <f>단가대비표!P12</f>
        <v>0</v>
      </c>
      <c r="H136" s="14">
        <f t="shared" si="19"/>
        <v>0</v>
      </c>
      <c r="I136" s="13">
        <f>단가대비표!V12</f>
        <v>0</v>
      </c>
      <c r="J136" s="14">
        <f t="shared" si="20"/>
        <v>0</v>
      </c>
      <c r="K136" s="13">
        <f t="shared" si="21"/>
        <v>29000</v>
      </c>
      <c r="L136" s="14">
        <f t="shared" si="21"/>
        <v>31900</v>
      </c>
      <c r="M136" s="8" t="s">
        <v>513</v>
      </c>
      <c r="N136" s="2" t="s">
        <v>315</v>
      </c>
      <c r="O136" s="2" t="s">
        <v>514</v>
      </c>
      <c r="P136" s="2" t="s">
        <v>61</v>
      </c>
      <c r="Q136" s="2" t="s">
        <v>61</v>
      </c>
      <c r="R136" s="2" t="s">
        <v>60</v>
      </c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2" t="s">
        <v>52</v>
      </c>
      <c r="AW136" s="2" t="s">
        <v>515</v>
      </c>
      <c r="AX136" s="2" t="s">
        <v>52</v>
      </c>
      <c r="AY136" s="2" t="s">
        <v>52</v>
      </c>
    </row>
    <row r="137" spans="1:51" ht="30" customHeight="1">
      <c r="A137" s="8" t="s">
        <v>516</v>
      </c>
      <c r="B137" s="8" t="s">
        <v>491</v>
      </c>
      <c r="C137" s="8" t="s">
        <v>237</v>
      </c>
      <c r="D137" s="9">
        <v>0.47</v>
      </c>
      <c r="E137" s="13">
        <f>단가대비표!O51</f>
        <v>0</v>
      </c>
      <c r="F137" s="14">
        <f t="shared" si="18"/>
        <v>0</v>
      </c>
      <c r="G137" s="13">
        <f>단가대비표!P51</f>
        <v>123074</v>
      </c>
      <c r="H137" s="14">
        <f t="shared" si="19"/>
        <v>57844.7</v>
      </c>
      <c r="I137" s="13">
        <f>단가대비표!V51</f>
        <v>0</v>
      </c>
      <c r="J137" s="14">
        <f t="shared" si="20"/>
        <v>0</v>
      </c>
      <c r="K137" s="13">
        <f t="shared" si="21"/>
        <v>123074</v>
      </c>
      <c r="L137" s="14">
        <f t="shared" si="21"/>
        <v>57844.7</v>
      </c>
      <c r="M137" s="8" t="s">
        <v>517</v>
      </c>
      <c r="N137" s="2" t="s">
        <v>315</v>
      </c>
      <c r="O137" s="2" t="s">
        <v>518</v>
      </c>
      <c r="P137" s="2" t="s">
        <v>61</v>
      </c>
      <c r="Q137" s="2" t="s">
        <v>61</v>
      </c>
      <c r="R137" s="2" t="s">
        <v>60</v>
      </c>
      <c r="S137" s="3"/>
      <c r="T137" s="3"/>
      <c r="U137" s="3"/>
      <c r="V137" s="3">
        <v>1</v>
      </c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2" t="s">
        <v>52</v>
      </c>
      <c r="AW137" s="2" t="s">
        <v>519</v>
      </c>
      <c r="AX137" s="2" t="s">
        <v>52</v>
      </c>
      <c r="AY137" s="2" t="s">
        <v>52</v>
      </c>
    </row>
    <row r="138" spans="1:51" ht="30" customHeight="1">
      <c r="A138" s="8" t="s">
        <v>235</v>
      </c>
      <c r="B138" s="8" t="s">
        <v>236</v>
      </c>
      <c r="C138" s="8" t="s">
        <v>237</v>
      </c>
      <c r="D138" s="9">
        <v>0.47</v>
      </c>
      <c r="E138" s="13">
        <f>단가대비표!O43</f>
        <v>0</v>
      </c>
      <c r="F138" s="14">
        <f t="shared" si="18"/>
        <v>0</v>
      </c>
      <c r="G138" s="13">
        <f>단가대비표!P43</f>
        <v>125427</v>
      </c>
      <c r="H138" s="14">
        <f t="shared" si="19"/>
        <v>58950.6</v>
      </c>
      <c r="I138" s="13">
        <f>단가대비표!V43</f>
        <v>0</v>
      </c>
      <c r="J138" s="14">
        <f t="shared" si="20"/>
        <v>0</v>
      </c>
      <c r="K138" s="13">
        <f t="shared" si="21"/>
        <v>125427</v>
      </c>
      <c r="L138" s="14">
        <f t="shared" si="21"/>
        <v>58950.6</v>
      </c>
      <c r="M138" s="8" t="s">
        <v>238</v>
      </c>
      <c r="N138" s="2" t="s">
        <v>315</v>
      </c>
      <c r="O138" s="2" t="s">
        <v>239</v>
      </c>
      <c r="P138" s="2" t="s">
        <v>61</v>
      </c>
      <c r="Q138" s="2" t="s">
        <v>61</v>
      </c>
      <c r="R138" s="2" t="s">
        <v>60</v>
      </c>
      <c r="S138" s="3"/>
      <c r="T138" s="3"/>
      <c r="U138" s="3"/>
      <c r="V138" s="3">
        <v>1</v>
      </c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2" t="s">
        <v>52</v>
      </c>
      <c r="AW138" s="2" t="s">
        <v>520</v>
      </c>
      <c r="AX138" s="2" t="s">
        <v>52</v>
      </c>
      <c r="AY138" s="2" t="s">
        <v>52</v>
      </c>
    </row>
    <row r="139" spans="1:51" ht="30" customHeight="1">
      <c r="A139" s="8" t="s">
        <v>408</v>
      </c>
      <c r="B139" s="8" t="s">
        <v>409</v>
      </c>
      <c r="C139" s="8" t="s">
        <v>100</v>
      </c>
      <c r="D139" s="9">
        <v>1</v>
      </c>
      <c r="E139" s="13">
        <f>TRUNC(SUMIF(V134:V139, RIGHTB(O139, 1), H134:H139)*U139, 2)</f>
        <v>2335.9</v>
      </c>
      <c r="F139" s="14">
        <f t="shared" si="18"/>
        <v>2335.9</v>
      </c>
      <c r="G139" s="13">
        <v>0</v>
      </c>
      <c r="H139" s="14">
        <f t="shared" si="19"/>
        <v>0</v>
      </c>
      <c r="I139" s="13">
        <v>0</v>
      </c>
      <c r="J139" s="14">
        <f t="shared" si="20"/>
        <v>0</v>
      </c>
      <c r="K139" s="13">
        <f t="shared" si="21"/>
        <v>2335.9</v>
      </c>
      <c r="L139" s="14">
        <f t="shared" si="21"/>
        <v>2335.9</v>
      </c>
      <c r="M139" s="8" t="s">
        <v>52</v>
      </c>
      <c r="N139" s="2" t="s">
        <v>315</v>
      </c>
      <c r="O139" s="2" t="s">
        <v>101</v>
      </c>
      <c r="P139" s="2" t="s">
        <v>61</v>
      </c>
      <c r="Q139" s="2" t="s">
        <v>61</v>
      </c>
      <c r="R139" s="2" t="s">
        <v>61</v>
      </c>
      <c r="S139" s="3">
        <v>1</v>
      </c>
      <c r="T139" s="3">
        <v>0</v>
      </c>
      <c r="U139" s="3">
        <v>0.02</v>
      </c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2" t="s">
        <v>52</v>
      </c>
      <c r="AW139" s="2" t="s">
        <v>521</v>
      </c>
      <c r="AX139" s="2" t="s">
        <v>52</v>
      </c>
      <c r="AY139" s="2" t="s">
        <v>52</v>
      </c>
    </row>
    <row r="140" spans="1:51" ht="30" customHeight="1">
      <c r="A140" s="8" t="s">
        <v>245</v>
      </c>
      <c r="B140" s="8" t="s">
        <v>52</v>
      </c>
      <c r="C140" s="8" t="s">
        <v>52</v>
      </c>
      <c r="D140" s="9"/>
      <c r="E140" s="13"/>
      <c r="F140" s="14">
        <f>TRUNC(SUMIF(N134:N139, N133, F134:F139),0)</f>
        <v>100325</v>
      </c>
      <c r="G140" s="13"/>
      <c r="H140" s="14">
        <f>TRUNC(SUMIF(N134:N139, N133, H134:H139),0)</f>
        <v>116795</v>
      </c>
      <c r="I140" s="13"/>
      <c r="J140" s="14">
        <f>TRUNC(SUMIF(N134:N139, N133, J134:J139),0)</f>
        <v>0</v>
      </c>
      <c r="K140" s="13"/>
      <c r="L140" s="14">
        <f>F140+H140+J140</f>
        <v>217120</v>
      </c>
      <c r="M140" s="8" t="s">
        <v>52</v>
      </c>
      <c r="N140" s="2" t="s">
        <v>70</v>
      </c>
      <c r="O140" s="2" t="s">
        <v>70</v>
      </c>
      <c r="P140" s="2" t="s">
        <v>52</v>
      </c>
      <c r="Q140" s="2" t="s">
        <v>52</v>
      </c>
      <c r="R140" s="2" t="s">
        <v>52</v>
      </c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2" t="s">
        <v>52</v>
      </c>
      <c r="AW140" s="2" t="s">
        <v>52</v>
      </c>
      <c r="AX140" s="2" t="s">
        <v>52</v>
      </c>
      <c r="AY140" s="2" t="s">
        <v>52</v>
      </c>
    </row>
    <row r="141" spans="1:51" ht="30" customHeight="1">
      <c r="A141" s="9"/>
      <c r="B141" s="9"/>
      <c r="C141" s="9"/>
      <c r="D141" s="9"/>
      <c r="E141" s="13"/>
      <c r="F141" s="14"/>
      <c r="G141" s="13"/>
      <c r="H141" s="14"/>
      <c r="I141" s="13"/>
      <c r="J141" s="14"/>
      <c r="K141" s="13"/>
      <c r="L141" s="14"/>
      <c r="M141" s="9"/>
    </row>
    <row r="142" spans="1:51" ht="30" customHeight="1">
      <c r="A142" s="43" t="s">
        <v>522</v>
      </c>
      <c r="B142" s="43"/>
      <c r="C142" s="43"/>
      <c r="D142" s="43"/>
      <c r="E142" s="44"/>
      <c r="F142" s="45"/>
      <c r="G142" s="44"/>
      <c r="H142" s="45"/>
      <c r="I142" s="44"/>
      <c r="J142" s="45"/>
      <c r="K142" s="44"/>
      <c r="L142" s="45"/>
      <c r="M142" s="43"/>
      <c r="N142" s="1" t="s">
        <v>462</v>
      </c>
    </row>
    <row r="143" spans="1:51" ht="30" customHeight="1">
      <c r="A143" s="8" t="s">
        <v>414</v>
      </c>
      <c r="B143" s="8" t="s">
        <v>460</v>
      </c>
      <c r="C143" s="8" t="s">
        <v>420</v>
      </c>
      <c r="D143" s="9">
        <v>0.20380000000000001</v>
      </c>
      <c r="E143" s="13">
        <f>단가대비표!O5</f>
        <v>0</v>
      </c>
      <c r="F143" s="14">
        <f>TRUNC(E143*D143,1)</f>
        <v>0</v>
      </c>
      <c r="G143" s="13">
        <f>단가대비표!P5</f>
        <v>0</v>
      </c>
      <c r="H143" s="14">
        <f>TRUNC(G143*D143,1)</f>
        <v>0</v>
      </c>
      <c r="I143" s="13">
        <f>단가대비표!V5</f>
        <v>58627</v>
      </c>
      <c r="J143" s="14">
        <f>TRUNC(I143*D143,1)</f>
        <v>11948.1</v>
      </c>
      <c r="K143" s="13">
        <f t="shared" ref="K143:L146" si="22">TRUNC(E143+G143+I143,1)</f>
        <v>58627</v>
      </c>
      <c r="L143" s="14">
        <f t="shared" si="22"/>
        <v>11948.1</v>
      </c>
      <c r="M143" s="8" t="s">
        <v>523</v>
      </c>
      <c r="N143" s="2" t="s">
        <v>462</v>
      </c>
      <c r="O143" s="2" t="s">
        <v>524</v>
      </c>
      <c r="P143" s="2" t="s">
        <v>61</v>
      </c>
      <c r="Q143" s="2" t="s">
        <v>61</v>
      </c>
      <c r="R143" s="2" t="s">
        <v>60</v>
      </c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2" t="s">
        <v>52</v>
      </c>
      <c r="AW143" s="2" t="s">
        <v>525</v>
      </c>
      <c r="AX143" s="2" t="s">
        <v>52</v>
      </c>
      <c r="AY143" s="2" t="s">
        <v>52</v>
      </c>
    </row>
    <row r="144" spans="1:51" ht="30" customHeight="1">
      <c r="A144" s="8" t="s">
        <v>424</v>
      </c>
      <c r="B144" s="8" t="s">
        <v>425</v>
      </c>
      <c r="C144" s="8" t="s">
        <v>426</v>
      </c>
      <c r="D144" s="9">
        <v>5</v>
      </c>
      <c r="E144" s="13">
        <f>단가대비표!O14</f>
        <v>1095.5</v>
      </c>
      <c r="F144" s="14">
        <f>TRUNC(E144*D144,1)</f>
        <v>5477.5</v>
      </c>
      <c r="G144" s="13">
        <f>단가대비표!P14</f>
        <v>0</v>
      </c>
      <c r="H144" s="14">
        <f>TRUNC(G144*D144,1)</f>
        <v>0</v>
      </c>
      <c r="I144" s="13">
        <f>단가대비표!V14</f>
        <v>0</v>
      </c>
      <c r="J144" s="14">
        <f>TRUNC(I144*D144,1)</f>
        <v>0</v>
      </c>
      <c r="K144" s="13">
        <f t="shared" si="22"/>
        <v>1095.5</v>
      </c>
      <c r="L144" s="14">
        <f t="shared" si="22"/>
        <v>5477.5</v>
      </c>
      <c r="M144" s="8" t="s">
        <v>427</v>
      </c>
      <c r="N144" s="2" t="s">
        <v>462</v>
      </c>
      <c r="O144" s="2" t="s">
        <v>428</v>
      </c>
      <c r="P144" s="2" t="s">
        <v>61</v>
      </c>
      <c r="Q144" s="2" t="s">
        <v>61</v>
      </c>
      <c r="R144" s="2" t="s">
        <v>60</v>
      </c>
      <c r="S144" s="3"/>
      <c r="T144" s="3"/>
      <c r="U144" s="3"/>
      <c r="V144" s="3">
        <v>1</v>
      </c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2" t="s">
        <v>52</v>
      </c>
      <c r="AW144" s="2" t="s">
        <v>526</v>
      </c>
      <c r="AX144" s="2" t="s">
        <v>52</v>
      </c>
      <c r="AY144" s="2" t="s">
        <v>52</v>
      </c>
    </row>
    <row r="145" spans="1:51" ht="30" customHeight="1">
      <c r="A145" s="8" t="s">
        <v>430</v>
      </c>
      <c r="B145" s="8" t="s">
        <v>527</v>
      </c>
      <c r="C145" s="8" t="s">
        <v>100</v>
      </c>
      <c r="D145" s="9">
        <v>1</v>
      </c>
      <c r="E145" s="13">
        <f>TRUNC(SUMIF(V143:V146, RIGHTB(O145, 1), F143:F146)*U145, 2)</f>
        <v>1150.27</v>
      </c>
      <c r="F145" s="14">
        <f>TRUNC(E145*D145,1)</f>
        <v>1150.2</v>
      </c>
      <c r="G145" s="13">
        <v>0</v>
      </c>
      <c r="H145" s="14">
        <f>TRUNC(G145*D145,1)</f>
        <v>0</v>
      </c>
      <c r="I145" s="13">
        <v>0</v>
      </c>
      <c r="J145" s="14">
        <f>TRUNC(I145*D145,1)</f>
        <v>0</v>
      </c>
      <c r="K145" s="13">
        <f t="shared" si="22"/>
        <v>1150.2</v>
      </c>
      <c r="L145" s="14">
        <f t="shared" si="22"/>
        <v>1150.2</v>
      </c>
      <c r="M145" s="8" t="s">
        <v>52</v>
      </c>
      <c r="N145" s="2" t="s">
        <v>462</v>
      </c>
      <c r="O145" s="2" t="s">
        <v>101</v>
      </c>
      <c r="P145" s="2" t="s">
        <v>61</v>
      </c>
      <c r="Q145" s="2" t="s">
        <v>61</v>
      </c>
      <c r="R145" s="2" t="s">
        <v>61</v>
      </c>
      <c r="S145" s="3">
        <v>0</v>
      </c>
      <c r="T145" s="3">
        <v>0</v>
      </c>
      <c r="U145" s="3">
        <v>0.21</v>
      </c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2" t="s">
        <v>52</v>
      </c>
      <c r="AW145" s="2" t="s">
        <v>528</v>
      </c>
      <c r="AX145" s="2" t="s">
        <v>52</v>
      </c>
      <c r="AY145" s="2" t="s">
        <v>52</v>
      </c>
    </row>
    <row r="146" spans="1:51" ht="30" customHeight="1">
      <c r="A146" s="8" t="s">
        <v>433</v>
      </c>
      <c r="B146" s="8" t="s">
        <v>236</v>
      </c>
      <c r="C146" s="8" t="s">
        <v>237</v>
      </c>
      <c r="D146" s="9">
        <v>1</v>
      </c>
      <c r="E146" s="13">
        <f>TRUNC(단가대비표!O48*1/8*16/12*25/20, 1)</f>
        <v>0</v>
      </c>
      <c r="F146" s="14">
        <f>TRUNC(E146*D146,1)</f>
        <v>0</v>
      </c>
      <c r="G146" s="13">
        <f>TRUNC(단가대비표!P48*1/8*16/12*25/20, 1)</f>
        <v>38972.699999999997</v>
      </c>
      <c r="H146" s="14">
        <f>TRUNC(G146*D146,1)</f>
        <v>38972.699999999997</v>
      </c>
      <c r="I146" s="13">
        <f>TRUNC(단가대비표!V48*1/8*16/12*25/20, 1)</f>
        <v>0</v>
      </c>
      <c r="J146" s="14">
        <f>TRUNC(I146*D146,1)</f>
        <v>0</v>
      </c>
      <c r="K146" s="13">
        <f t="shared" si="22"/>
        <v>38972.699999999997</v>
      </c>
      <c r="L146" s="14">
        <f t="shared" si="22"/>
        <v>38972.699999999997</v>
      </c>
      <c r="M146" s="8" t="s">
        <v>434</v>
      </c>
      <c r="N146" s="2" t="s">
        <v>462</v>
      </c>
      <c r="O146" s="2" t="s">
        <v>435</v>
      </c>
      <c r="P146" s="2" t="s">
        <v>61</v>
      </c>
      <c r="Q146" s="2" t="s">
        <v>61</v>
      </c>
      <c r="R146" s="2" t="s">
        <v>60</v>
      </c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2" t="s">
        <v>52</v>
      </c>
      <c r="AW146" s="2" t="s">
        <v>529</v>
      </c>
      <c r="AX146" s="2" t="s">
        <v>60</v>
      </c>
      <c r="AY146" s="2" t="s">
        <v>52</v>
      </c>
    </row>
    <row r="147" spans="1:51" ht="30" customHeight="1">
      <c r="A147" s="8" t="s">
        <v>245</v>
      </c>
      <c r="B147" s="8" t="s">
        <v>52</v>
      </c>
      <c r="C147" s="8" t="s">
        <v>52</v>
      </c>
      <c r="D147" s="9"/>
      <c r="E147" s="13"/>
      <c r="F147" s="14">
        <f>TRUNC(SUMIF(N143:N146, N142, F143:F146),0)</f>
        <v>6627</v>
      </c>
      <c r="G147" s="13"/>
      <c r="H147" s="14">
        <f>TRUNC(SUMIF(N143:N146, N142, H143:H146),0)</f>
        <v>38972</v>
      </c>
      <c r="I147" s="13"/>
      <c r="J147" s="14">
        <f>TRUNC(SUMIF(N143:N146, N142, J143:J146),0)</f>
        <v>11948</v>
      </c>
      <c r="K147" s="13"/>
      <c r="L147" s="14">
        <f>F147+H147+J147</f>
        <v>57547</v>
      </c>
      <c r="M147" s="8" t="s">
        <v>52</v>
      </c>
      <c r="N147" s="2" t="s">
        <v>70</v>
      </c>
      <c r="O147" s="2" t="s">
        <v>70</v>
      </c>
      <c r="P147" s="2" t="s">
        <v>52</v>
      </c>
      <c r="Q147" s="2" t="s">
        <v>52</v>
      </c>
      <c r="R147" s="2" t="s">
        <v>52</v>
      </c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2" t="s">
        <v>52</v>
      </c>
      <c r="AW147" s="2" t="s">
        <v>52</v>
      </c>
      <c r="AX147" s="2" t="s">
        <v>52</v>
      </c>
      <c r="AY147" s="2" t="s">
        <v>52</v>
      </c>
    </row>
    <row r="148" spans="1:51" ht="30" customHeight="1">
      <c r="A148" s="9"/>
      <c r="B148" s="9"/>
      <c r="C148" s="9"/>
      <c r="D148" s="9"/>
      <c r="E148" s="13"/>
      <c r="F148" s="14"/>
      <c r="G148" s="13"/>
      <c r="H148" s="14"/>
      <c r="I148" s="13"/>
      <c r="J148" s="14"/>
      <c r="K148" s="13"/>
      <c r="L148" s="14"/>
      <c r="M148" s="9"/>
    </row>
    <row r="149" spans="1:51" ht="30" customHeight="1">
      <c r="A149" s="43" t="s">
        <v>530</v>
      </c>
      <c r="B149" s="43"/>
      <c r="C149" s="43"/>
      <c r="D149" s="43"/>
      <c r="E149" s="44"/>
      <c r="F149" s="45"/>
      <c r="G149" s="44"/>
      <c r="H149" s="45"/>
      <c r="I149" s="44"/>
      <c r="J149" s="45"/>
      <c r="K149" s="44"/>
      <c r="L149" s="45"/>
      <c r="M149" s="43"/>
      <c r="N149" s="1" t="s">
        <v>467</v>
      </c>
    </row>
    <row r="150" spans="1:51" ht="30" customHeight="1">
      <c r="A150" s="8" t="s">
        <v>464</v>
      </c>
      <c r="B150" s="8" t="s">
        <v>465</v>
      </c>
      <c r="C150" s="8" t="s">
        <v>420</v>
      </c>
      <c r="D150" s="9">
        <v>0.2757</v>
      </c>
      <c r="E150" s="13">
        <f>단가대비표!O8</f>
        <v>0</v>
      </c>
      <c r="F150" s="14">
        <f>TRUNC(E150*D150,1)</f>
        <v>0</v>
      </c>
      <c r="G150" s="13">
        <f>단가대비표!P8</f>
        <v>0</v>
      </c>
      <c r="H150" s="14">
        <f>TRUNC(G150*D150,1)</f>
        <v>0</v>
      </c>
      <c r="I150" s="13">
        <f>단가대비표!V8</f>
        <v>5838</v>
      </c>
      <c r="J150" s="14">
        <f>TRUNC(I150*D150,1)</f>
        <v>1609.5</v>
      </c>
      <c r="K150" s="13">
        <f t="shared" ref="K150:L153" si="23">TRUNC(E150+G150+I150,1)</f>
        <v>5838</v>
      </c>
      <c r="L150" s="14">
        <f t="shared" si="23"/>
        <v>1609.5</v>
      </c>
      <c r="M150" s="8" t="s">
        <v>532</v>
      </c>
      <c r="N150" s="2" t="s">
        <v>467</v>
      </c>
      <c r="O150" s="2" t="s">
        <v>533</v>
      </c>
      <c r="P150" s="2" t="s">
        <v>61</v>
      </c>
      <c r="Q150" s="2" t="s">
        <v>61</v>
      </c>
      <c r="R150" s="2" t="s">
        <v>60</v>
      </c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2" t="s">
        <v>52</v>
      </c>
      <c r="AW150" s="2" t="s">
        <v>534</v>
      </c>
      <c r="AX150" s="2" t="s">
        <v>52</v>
      </c>
      <c r="AY150" s="2" t="s">
        <v>52</v>
      </c>
    </row>
    <row r="151" spans="1:51" ht="30" customHeight="1">
      <c r="A151" s="8" t="s">
        <v>424</v>
      </c>
      <c r="B151" s="8" t="s">
        <v>425</v>
      </c>
      <c r="C151" s="8" t="s">
        <v>426</v>
      </c>
      <c r="D151" s="9">
        <v>2.2000000000000002</v>
      </c>
      <c r="E151" s="13">
        <f>단가대비표!O14</f>
        <v>1095.5</v>
      </c>
      <c r="F151" s="14">
        <f>TRUNC(E151*D151,1)</f>
        <v>2410.1</v>
      </c>
      <c r="G151" s="13">
        <f>단가대비표!P14</f>
        <v>0</v>
      </c>
      <c r="H151" s="14">
        <f>TRUNC(G151*D151,1)</f>
        <v>0</v>
      </c>
      <c r="I151" s="13">
        <f>단가대비표!V14</f>
        <v>0</v>
      </c>
      <c r="J151" s="14">
        <f>TRUNC(I151*D151,1)</f>
        <v>0</v>
      </c>
      <c r="K151" s="13">
        <f t="shared" si="23"/>
        <v>1095.5</v>
      </c>
      <c r="L151" s="14">
        <f t="shared" si="23"/>
        <v>2410.1</v>
      </c>
      <c r="M151" s="8" t="s">
        <v>427</v>
      </c>
      <c r="N151" s="2" t="s">
        <v>467</v>
      </c>
      <c r="O151" s="2" t="s">
        <v>428</v>
      </c>
      <c r="P151" s="2" t="s">
        <v>61</v>
      </c>
      <c r="Q151" s="2" t="s">
        <v>61</v>
      </c>
      <c r="R151" s="2" t="s">
        <v>60</v>
      </c>
      <c r="S151" s="3"/>
      <c r="T151" s="3"/>
      <c r="U151" s="3"/>
      <c r="V151" s="3">
        <v>1</v>
      </c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2" t="s">
        <v>52</v>
      </c>
      <c r="AW151" s="2" t="s">
        <v>535</v>
      </c>
      <c r="AX151" s="2" t="s">
        <v>52</v>
      </c>
      <c r="AY151" s="2" t="s">
        <v>52</v>
      </c>
    </row>
    <row r="152" spans="1:51" ht="30" customHeight="1">
      <c r="A152" s="8" t="s">
        <v>430</v>
      </c>
      <c r="B152" s="8" t="s">
        <v>536</v>
      </c>
      <c r="C152" s="8" t="s">
        <v>100</v>
      </c>
      <c r="D152" s="9">
        <v>1</v>
      </c>
      <c r="E152" s="13">
        <f>TRUNC(SUMIF(V150:V153, RIGHTB(O152, 1), F150:F153)*U152, 2)</f>
        <v>313.31</v>
      </c>
      <c r="F152" s="14">
        <f>TRUNC(E152*D152,1)</f>
        <v>313.3</v>
      </c>
      <c r="G152" s="13">
        <v>0</v>
      </c>
      <c r="H152" s="14">
        <f>TRUNC(G152*D152,1)</f>
        <v>0</v>
      </c>
      <c r="I152" s="13">
        <v>0</v>
      </c>
      <c r="J152" s="14">
        <f>TRUNC(I152*D152,1)</f>
        <v>0</v>
      </c>
      <c r="K152" s="13">
        <f t="shared" si="23"/>
        <v>313.3</v>
      </c>
      <c r="L152" s="14">
        <f t="shared" si="23"/>
        <v>313.3</v>
      </c>
      <c r="M152" s="8" t="s">
        <v>52</v>
      </c>
      <c r="N152" s="2" t="s">
        <v>467</v>
      </c>
      <c r="O152" s="2" t="s">
        <v>101</v>
      </c>
      <c r="P152" s="2" t="s">
        <v>61</v>
      </c>
      <c r="Q152" s="2" t="s">
        <v>61</v>
      </c>
      <c r="R152" s="2" t="s">
        <v>61</v>
      </c>
      <c r="S152" s="3">
        <v>0</v>
      </c>
      <c r="T152" s="3">
        <v>0</v>
      </c>
      <c r="U152" s="3">
        <v>0.13</v>
      </c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2" t="s">
        <v>52</v>
      </c>
      <c r="AW152" s="2" t="s">
        <v>537</v>
      </c>
      <c r="AX152" s="2" t="s">
        <v>52</v>
      </c>
      <c r="AY152" s="2" t="s">
        <v>52</v>
      </c>
    </row>
    <row r="153" spans="1:51" ht="30" customHeight="1">
      <c r="A153" s="8" t="s">
        <v>453</v>
      </c>
      <c r="B153" s="8" t="s">
        <v>236</v>
      </c>
      <c r="C153" s="8" t="s">
        <v>237</v>
      </c>
      <c r="D153" s="9">
        <v>1</v>
      </c>
      <c r="E153" s="13">
        <f>TRUNC(단가대비표!O49*1/8*16/12*25/20, 1)</f>
        <v>0</v>
      </c>
      <c r="F153" s="14">
        <f>TRUNC(E153*D153,1)</f>
        <v>0</v>
      </c>
      <c r="G153" s="13">
        <f>TRUNC(단가대비표!P49*1/8*16/12*25/20, 1)</f>
        <v>25683.7</v>
      </c>
      <c r="H153" s="14">
        <f>TRUNC(G153*D153,1)</f>
        <v>25683.7</v>
      </c>
      <c r="I153" s="13">
        <f>TRUNC(단가대비표!V49*1/8*16/12*25/20, 1)</f>
        <v>0</v>
      </c>
      <c r="J153" s="14">
        <f>TRUNC(I153*D153,1)</f>
        <v>0</v>
      </c>
      <c r="K153" s="13">
        <f t="shared" si="23"/>
        <v>25683.7</v>
      </c>
      <c r="L153" s="14">
        <f t="shared" si="23"/>
        <v>25683.7</v>
      </c>
      <c r="M153" s="8" t="s">
        <v>454</v>
      </c>
      <c r="N153" s="2" t="s">
        <v>467</v>
      </c>
      <c r="O153" s="2" t="s">
        <v>455</v>
      </c>
      <c r="P153" s="2" t="s">
        <v>61</v>
      </c>
      <c r="Q153" s="2" t="s">
        <v>61</v>
      </c>
      <c r="R153" s="2" t="s">
        <v>60</v>
      </c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2" t="s">
        <v>52</v>
      </c>
      <c r="AW153" s="2" t="s">
        <v>538</v>
      </c>
      <c r="AX153" s="2" t="s">
        <v>60</v>
      </c>
      <c r="AY153" s="2" t="s">
        <v>52</v>
      </c>
    </row>
    <row r="154" spans="1:51" ht="30" customHeight="1">
      <c r="A154" s="8" t="s">
        <v>245</v>
      </c>
      <c r="B154" s="8" t="s">
        <v>52</v>
      </c>
      <c r="C154" s="8" t="s">
        <v>52</v>
      </c>
      <c r="D154" s="9"/>
      <c r="E154" s="13"/>
      <c r="F154" s="14">
        <f>TRUNC(SUMIF(N150:N153, N149, F150:F153),0)</f>
        <v>2723</v>
      </c>
      <c r="G154" s="13"/>
      <c r="H154" s="14">
        <f>TRUNC(SUMIF(N150:N153, N149, H150:H153),0)</f>
        <v>25683</v>
      </c>
      <c r="I154" s="13"/>
      <c r="J154" s="14">
        <f>TRUNC(SUMIF(N150:N153, N149, J150:J153),0)</f>
        <v>1609</v>
      </c>
      <c r="K154" s="13"/>
      <c r="L154" s="14">
        <f>F154+H154+J154</f>
        <v>30015</v>
      </c>
      <c r="M154" s="8" t="s">
        <v>52</v>
      </c>
      <c r="N154" s="2" t="s">
        <v>70</v>
      </c>
      <c r="O154" s="2" t="s">
        <v>70</v>
      </c>
      <c r="P154" s="2" t="s">
        <v>52</v>
      </c>
      <c r="Q154" s="2" t="s">
        <v>52</v>
      </c>
      <c r="R154" s="2" t="s">
        <v>52</v>
      </c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2" t="s">
        <v>52</v>
      </c>
      <c r="AW154" s="2" t="s">
        <v>52</v>
      </c>
      <c r="AX154" s="2" t="s">
        <v>52</v>
      </c>
      <c r="AY154" s="2" t="s">
        <v>52</v>
      </c>
    </row>
    <row r="155" spans="1:51" ht="30" customHeight="1">
      <c r="A155" s="9"/>
      <c r="B155" s="9"/>
      <c r="C155" s="9"/>
      <c r="D155" s="9"/>
      <c r="E155" s="13"/>
      <c r="F155" s="14"/>
      <c r="G155" s="13"/>
      <c r="H155" s="14"/>
      <c r="I155" s="13"/>
      <c r="J155" s="14"/>
      <c r="K155" s="13"/>
      <c r="L155" s="14"/>
      <c r="M155" s="9"/>
    </row>
    <row r="156" spans="1:51" ht="30" customHeight="1">
      <c r="A156" s="43" t="s">
        <v>539</v>
      </c>
      <c r="B156" s="43"/>
      <c r="C156" s="43"/>
      <c r="D156" s="43"/>
      <c r="E156" s="44"/>
      <c r="F156" s="45"/>
      <c r="G156" s="44"/>
      <c r="H156" s="45"/>
      <c r="I156" s="44"/>
      <c r="J156" s="45"/>
      <c r="K156" s="44"/>
      <c r="L156" s="45"/>
      <c r="M156" s="43"/>
      <c r="N156" s="1" t="s">
        <v>485</v>
      </c>
    </row>
    <row r="157" spans="1:51" ht="30" customHeight="1">
      <c r="A157" s="8" t="s">
        <v>414</v>
      </c>
      <c r="B157" s="8" t="s">
        <v>483</v>
      </c>
      <c r="C157" s="8" t="s">
        <v>420</v>
      </c>
      <c r="D157" s="9">
        <v>0.20380000000000001</v>
      </c>
      <c r="E157" s="13">
        <f>단가대비표!O7</f>
        <v>0</v>
      </c>
      <c r="F157" s="14">
        <f>TRUNC(E157*D157,1)</f>
        <v>0</v>
      </c>
      <c r="G157" s="13">
        <f>단가대비표!P7</f>
        <v>0</v>
      </c>
      <c r="H157" s="14">
        <f>TRUNC(G157*D157,1)</f>
        <v>0</v>
      </c>
      <c r="I157" s="13">
        <f>단가대비표!V7</f>
        <v>100250</v>
      </c>
      <c r="J157" s="14">
        <f>TRUNC(I157*D157,1)</f>
        <v>20430.900000000001</v>
      </c>
      <c r="K157" s="13">
        <f t="shared" ref="K157:L160" si="24">TRUNC(E157+G157+I157,1)</f>
        <v>100250</v>
      </c>
      <c r="L157" s="14">
        <f t="shared" si="24"/>
        <v>20430.900000000001</v>
      </c>
      <c r="M157" s="8" t="s">
        <v>540</v>
      </c>
      <c r="N157" s="2" t="s">
        <v>485</v>
      </c>
      <c r="O157" s="2" t="s">
        <v>541</v>
      </c>
      <c r="P157" s="2" t="s">
        <v>61</v>
      </c>
      <c r="Q157" s="2" t="s">
        <v>61</v>
      </c>
      <c r="R157" s="2" t="s">
        <v>60</v>
      </c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2" t="s">
        <v>52</v>
      </c>
      <c r="AW157" s="2" t="s">
        <v>542</v>
      </c>
      <c r="AX157" s="2" t="s">
        <v>52</v>
      </c>
      <c r="AY157" s="2" t="s">
        <v>52</v>
      </c>
    </row>
    <row r="158" spans="1:51" ht="30" customHeight="1">
      <c r="A158" s="8" t="s">
        <v>424</v>
      </c>
      <c r="B158" s="8" t="s">
        <v>425</v>
      </c>
      <c r="C158" s="8" t="s">
        <v>426</v>
      </c>
      <c r="D158" s="9">
        <v>11.6</v>
      </c>
      <c r="E158" s="13">
        <f>단가대비표!O14</f>
        <v>1095.5</v>
      </c>
      <c r="F158" s="14">
        <f>TRUNC(E158*D158,1)</f>
        <v>12707.8</v>
      </c>
      <c r="G158" s="13">
        <f>단가대비표!P14</f>
        <v>0</v>
      </c>
      <c r="H158" s="14">
        <f>TRUNC(G158*D158,1)</f>
        <v>0</v>
      </c>
      <c r="I158" s="13">
        <f>단가대비표!V14</f>
        <v>0</v>
      </c>
      <c r="J158" s="14">
        <f>TRUNC(I158*D158,1)</f>
        <v>0</v>
      </c>
      <c r="K158" s="13">
        <f t="shared" si="24"/>
        <v>1095.5</v>
      </c>
      <c r="L158" s="14">
        <f t="shared" si="24"/>
        <v>12707.8</v>
      </c>
      <c r="M158" s="8" t="s">
        <v>427</v>
      </c>
      <c r="N158" s="2" t="s">
        <v>485</v>
      </c>
      <c r="O158" s="2" t="s">
        <v>428</v>
      </c>
      <c r="P158" s="2" t="s">
        <v>61</v>
      </c>
      <c r="Q158" s="2" t="s">
        <v>61</v>
      </c>
      <c r="R158" s="2" t="s">
        <v>60</v>
      </c>
      <c r="S158" s="3"/>
      <c r="T158" s="3"/>
      <c r="U158" s="3"/>
      <c r="V158" s="3">
        <v>1</v>
      </c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2" t="s">
        <v>52</v>
      </c>
      <c r="AW158" s="2" t="s">
        <v>543</v>
      </c>
      <c r="AX158" s="2" t="s">
        <v>52</v>
      </c>
      <c r="AY158" s="2" t="s">
        <v>52</v>
      </c>
    </row>
    <row r="159" spans="1:51" ht="30" customHeight="1">
      <c r="A159" s="8" t="s">
        <v>430</v>
      </c>
      <c r="B159" s="8" t="s">
        <v>431</v>
      </c>
      <c r="C159" s="8" t="s">
        <v>100</v>
      </c>
      <c r="D159" s="9">
        <v>1</v>
      </c>
      <c r="E159" s="13">
        <f>TRUNC(SUMIF(V157:V160, RIGHTB(O159, 1), F157:F160)*U159, 2)</f>
        <v>2795.71</v>
      </c>
      <c r="F159" s="14">
        <f>TRUNC(E159*D159,1)</f>
        <v>2795.7</v>
      </c>
      <c r="G159" s="13">
        <v>0</v>
      </c>
      <c r="H159" s="14">
        <f>TRUNC(G159*D159,1)</f>
        <v>0</v>
      </c>
      <c r="I159" s="13">
        <v>0</v>
      </c>
      <c r="J159" s="14">
        <f>TRUNC(I159*D159,1)</f>
        <v>0</v>
      </c>
      <c r="K159" s="13">
        <f t="shared" si="24"/>
        <v>2795.7</v>
      </c>
      <c r="L159" s="14">
        <f t="shared" si="24"/>
        <v>2795.7</v>
      </c>
      <c r="M159" s="8" t="s">
        <v>52</v>
      </c>
      <c r="N159" s="2" t="s">
        <v>485</v>
      </c>
      <c r="O159" s="2" t="s">
        <v>101</v>
      </c>
      <c r="P159" s="2" t="s">
        <v>61</v>
      </c>
      <c r="Q159" s="2" t="s">
        <v>61</v>
      </c>
      <c r="R159" s="2" t="s">
        <v>61</v>
      </c>
      <c r="S159" s="3">
        <v>0</v>
      </c>
      <c r="T159" s="3">
        <v>0</v>
      </c>
      <c r="U159" s="3">
        <v>0.22</v>
      </c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2" t="s">
        <v>52</v>
      </c>
      <c r="AW159" s="2" t="s">
        <v>544</v>
      </c>
      <c r="AX159" s="2" t="s">
        <v>52</v>
      </c>
      <c r="AY159" s="2" t="s">
        <v>52</v>
      </c>
    </row>
    <row r="160" spans="1:51" ht="30" customHeight="1">
      <c r="A160" s="8" t="s">
        <v>433</v>
      </c>
      <c r="B160" s="8" t="s">
        <v>236</v>
      </c>
      <c r="C160" s="8" t="s">
        <v>237</v>
      </c>
      <c r="D160" s="9">
        <v>1</v>
      </c>
      <c r="E160" s="13">
        <f>TRUNC(단가대비표!O48*1/8*16/12*25/20, 1)</f>
        <v>0</v>
      </c>
      <c r="F160" s="14">
        <f>TRUNC(E160*D160,1)</f>
        <v>0</v>
      </c>
      <c r="G160" s="13">
        <f>TRUNC(단가대비표!P48*1/8*16/12*25/20, 1)</f>
        <v>38972.699999999997</v>
      </c>
      <c r="H160" s="14">
        <f>TRUNC(G160*D160,1)</f>
        <v>38972.699999999997</v>
      </c>
      <c r="I160" s="13">
        <f>TRUNC(단가대비표!V48*1/8*16/12*25/20, 1)</f>
        <v>0</v>
      </c>
      <c r="J160" s="14">
        <f>TRUNC(I160*D160,1)</f>
        <v>0</v>
      </c>
      <c r="K160" s="13">
        <f t="shared" si="24"/>
        <v>38972.699999999997</v>
      </c>
      <c r="L160" s="14">
        <f t="shared" si="24"/>
        <v>38972.699999999997</v>
      </c>
      <c r="M160" s="8" t="s">
        <v>434</v>
      </c>
      <c r="N160" s="2" t="s">
        <v>485</v>
      </c>
      <c r="O160" s="2" t="s">
        <v>435</v>
      </c>
      <c r="P160" s="2" t="s">
        <v>61</v>
      </c>
      <c r="Q160" s="2" t="s">
        <v>61</v>
      </c>
      <c r="R160" s="2" t="s">
        <v>60</v>
      </c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2" t="s">
        <v>52</v>
      </c>
      <c r="AW160" s="2" t="s">
        <v>545</v>
      </c>
      <c r="AX160" s="2" t="s">
        <v>60</v>
      </c>
      <c r="AY160" s="2" t="s">
        <v>52</v>
      </c>
    </row>
    <row r="161" spans="1:51" ht="30" customHeight="1">
      <c r="A161" s="8" t="s">
        <v>245</v>
      </c>
      <c r="B161" s="8" t="s">
        <v>52</v>
      </c>
      <c r="C161" s="8" t="s">
        <v>52</v>
      </c>
      <c r="D161" s="9"/>
      <c r="E161" s="13"/>
      <c r="F161" s="14">
        <f>TRUNC(SUMIF(N157:N160, N156, F157:F160),0)</f>
        <v>15503</v>
      </c>
      <c r="G161" s="13"/>
      <c r="H161" s="14">
        <f>TRUNC(SUMIF(N157:N160, N156, H157:H160),0)</f>
        <v>38972</v>
      </c>
      <c r="I161" s="13"/>
      <c r="J161" s="14">
        <f>TRUNC(SUMIF(N157:N160, N156, J157:J160),0)</f>
        <v>20430</v>
      </c>
      <c r="K161" s="13"/>
      <c r="L161" s="14">
        <f>F161+H161+J161</f>
        <v>74905</v>
      </c>
      <c r="M161" s="8" t="s">
        <v>52</v>
      </c>
      <c r="N161" s="2" t="s">
        <v>70</v>
      </c>
      <c r="O161" s="2" t="s">
        <v>70</v>
      </c>
      <c r="P161" s="2" t="s">
        <v>52</v>
      </c>
      <c r="Q161" s="2" t="s">
        <v>52</v>
      </c>
      <c r="R161" s="2" t="s">
        <v>52</v>
      </c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2" t="s">
        <v>52</v>
      </c>
      <c r="AW161" s="2" t="s">
        <v>52</v>
      </c>
      <c r="AX161" s="2" t="s">
        <v>52</v>
      </c>
      <c r="AY161" s="2" t="s">
        <v>52</v>
      </c>
    </row>
    <row r="162" spans="1:51" ht="30" customHeight="1">
      <c r="A162" s="9"/>
      <c r="B162" s="9"/>
      <c r="C162" s="9"/>
      <c r="D162" s="9"/>
      <c r="E162" s="13"/>
      <c r="F162" s="14"/>
      <c r="G162" s="13"/>
      <c r="H162" s="14"/>
      <c r="I162" s="13"/>
      <c r="J162" s="14"/>
      <c r="K162" s="13"/>
      <c r="L162" s="14"/>
      <c r="M162" s="9"/>
    </row>
    <row r="163" spans="1:51" ht="30" customHeight="1">
      <c r="A163" s="43" t="s">
        <v>546</v>
      </c>
      <c r="B163" s="43"/>
      <c r="C163" s="43"/>
      <c r="D163" s="43"/>
      <c r="E163" s="44"/>
      <c r="F163" s="45"/>
      <c r="G163" s="44"/>
      <c r="H163" s="45"/>
      <c r="I163" s="44"/>
      <c r="J163" s="45"/>
      <c r="K163" s="44"/>
      <c r="L163" s="45"/>
      <c r="M163" s="43"/>
      <c r="N163" s="1" t="s">
        <v>327</v>
      </c>
    </row>
    <row r="164" spans="1:51" ht="30" customHeight="1">
      <c r="A164" s="8" t="s">
        <v>548</v>
      </c>
      <c r="B164" s="8" t="s">
        <v>236</v>
      </c>
      <c r="C164" s="8" t="s">
        <v>237</v>
      </c>
      <c r="D164" s="9">
        <v>0.15</v>
      </c>
      <c r="E164" s="13">
        <f>단가대비표!O46</f>
        <v>0</v>
      </c>
      <c r="F164" s="14">
        <f>TRUNC(E164*D164,1)</f>
        <v>0</v>
      </c>
      <c r="G164" s="13">
        <f>단가대비표!P46</f>
        <v>198242</v>
      </c>
      <c r="H164" s="14">
        <f>TRUNC(G164*D164,1)</f>
        <v>29736.3</v>
      </c>
      <c r="I164" s="13">
        <f>단가대비표!V46</f>
        <v>0</v>
      </c>
      <c r="J164" s="14">
        <f>TRUNC(I164*D164,1)</f>
        <v>0</v>
      </c>
      <c r="K164" s="13">
        <f>TRUNC(E164+G164+I164,1)</f>
        <v>198242</v>
      </c>
      <c r="L164" s="14">
        <f>TRUNC(F164+H164+J164,1)</f>
        <v>29736.3</v>
      </c>
      <c r="M164" s="8" t="s">
        <v>549</v>
      </c>
      <c r="N164" s="2" t="s">
        <v>327</v>
      </c>
      <c r="O164" s="2" t="s">
        <v>550</v>
      </c>
      <c r="P164" s="2" t="s">
        <v>61</v>
      </c>
      <c r="Q164" s="2" t="s">
        <v>61</v>
      </c>
      <c r="R164" s="2" t="s">
        <v>60</v>
      </c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2" t="s">
        <v>52</v>
      </c>
      <c r="AW164" s="2" t="s">
        <v>551</v>
      </c>
      <c r="AX164" s="2" t="s">
        <v>52</v>
      </c>
      <c r="AY164" s="2" t="s">
        <v>52</v>
      </c>
    </row>
    <row r="165" spans="1:51" ht="30" customHeight="1">
      <c r="A165" s="8" t="s">
        <v>235</v>
      </c>
      <c r="B165" s="8" t="s">
        <v>236</v>
      </c>
      <c r="C165" s="8" t="s">
        <v>237</v>
      </c>
      <c r="D165" s="9">
        <v>0.46</v>
      </c>
      <c r="E165" s="13">
        <f>단가대비표!O43</f>
        <v>0</v>
      </c>
      <c r="F165" s="14">
        <f>TRUNC(E165*D165,1)</f>
        <v>0</v>
      </c>
      <c r="G165" s="13">
        <f>단가대비표!P43</f>
        <v>125427</v>
      </c>
      <c r="H165" s="14">
        <f>TRUNC(G165*D165,1)</f>
        <v>57696.4</v>
      </c>
      <c r="I165" s="13">
        <f>단가대비표!V43</f>
        <v>0</v>
      </c>
      <c r="J165" s="14">
        <f>TRUNC(I165*D165,1)</f>
        <v>0</v>
      </c>
      <c r="K165" s="13">
        <f>TRUNC(E165+G165+I165,1)</f>
        <v>125427</v>
      </c>
      <c r="L165" s="14">
        <f>TRUNC(F165+H165+J165,1)</f>
        <v>57696.4</v>
      </c>
      <c r="M165" s="8" t="s">
        <v>238</v>
      </c>
      <c r="N165" s="2" t="s">
        <v>327</v>
      </c>
      <c r="O165" s="2" t="s">
        <v>239</v>
      </c>
      <c r="P165" s="2" t="s">
        <v>61</v>
      </c>
      <c r="Q165" s="2" t="s">
        <v>61</v>
      </c>
      <c r="R165" s="2" t="s">
        <v>60</v>
      </c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2" t="s">
        <v>52</v>
      </c>
      <c r="AW165" s="2" t="s">
        <v>552</v>
      </c>
      <c r="AX165" s="2" t="s">
        <v>52</v>
      </c>
      <c r="AY165" s="2" t="s">
        <v>52</v>
      </c>
    </row>
    <row r="166" spans="1:51" ht="30" customHeight="1">
      <c r="A166" s="8" t="s">
        <v>245</v>
      </c>
      <c r="B166" s="8" t="s">
        <v>52</v>
      </c>
      <c r="C166" s="8" t="s">
        <v>52</v>
      </c>
      <c r="D166" s="9"/>
      <c r="E166" s="13"/>
      <c r="F166" s="14">
        <f>TRUNC(SUMIF(N164:N165, N163, F164:F165),0)</f>
        <v>0</v>
      </c>
      <c r="G166" s="13"/>
      <c r="H166" s="14">
        <f>TRUNC(SUMIF(N164:N165, N163, H164:H165),0)</f>
        <v>87432</v>
      </c>
      <c r="I166" s="13"/>
      <c r="J166" s="14">
        <f>TRUNC(SUMIF(N164:N165, N163, J164:J165),0)</f>
        <v>0</v>
      </c>
      <c r="K166" s="13"/>
      <c r="L166" s="14">
        <f>F166+H166+J166</f>
        <v>87432</v>
      </c>
      <c r="M166" s="8" t="s">
        <v>52</v>
      </c>
      <c r="N166" s="2" t="s">
        <v>70</v>
      </c>
      <c r="O166" s="2" t="s">
        <v>70</v>
      </c>
      <c r="P166" s="2" t="s">
        <v>52</v>
      </c>
      <c r="Q166" s="2" t="s">
        <v>52</v>
      </c>
      <c r="R166" s="2" t="s">
        <v>52</v>
      </c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2" t="s">
        <v>52</v>
      </c>
      <c r="AW166" s="2" t="s">
        <v>52</v>
      </c>
      <c r="AX166" s="2" t="s">
        <v>52</v>
      </c>
      <c r="AY166" s="2" t="s">
        <v>52</v>
      </c>
    </row>
    <row r="167" spans="1:51" ht="30" customHeight="1">
      <c r="A167" s="9"/>
      <c r="B167" s="9"/>
      <c r="C167" s="9"/>
      <c r="D167" s="9"/>
      <c r="E167" s="13"/>
      <c r="F167" s="14"/>
      <c r="G167" s="13"/>
      <c r="H167" s="14"/>
      <c r="I167" s="13"/>
      <c r="J167" s="14"/>
      <c r="K167" s="13"/>
      <c r="L167" s="14"/>
      <c r="M167" s="9"/>
    </row>
    <row r="168" spans="1:51" ht="30" customHeight="1">
      <c r="A168" s="43" t="s">
        <v>553</v>
      </c>
      <c r="B168" s="43"/>
      <c r="C168" s="43"/>
      <c r="D168" s="43"/>
      <c r="E168" s="44"/>
      <c r="F168" s="45"/>
      <c r="G168" s="44"/>
      <c r="H168" s="45"/>
      <c r="I168" s="44"/>
      <c r="J168" s="45"/>
      <c r="K168" s="44"/>
      <c r="L168" s="45"/>
      <c r="M168" s="43"/>
      <c r="N168" s="1" t="s">
        <v>332</v>
      </c>
    </row>
    <row r="169" spans="1:51" ht="30" customHeight="1">
      <c r="A169" s="8" t="s">
        <v>506</v>
      </c>
      <c r="B169" s="8" t="s">
        <v>555</v>
      </c>
      <c r="C169" s="8" t="s">
        <v>221</v>
      </c>
      <c r="D169" s="9">
        <v>346</v>
      </c>
      <c r="E169" s="13">
        <f>단가대비표!O19</f>
        <v>95</v>
      </c>
      <c r="F169" s="14">
        <f>TRUNC(E169*D169,1)</f>
        <v>32870</v>
      </c>
      <c r="G169" s="13">
        <f>단가대비표!P19</f>
        <v>0</v>
      </c>
      <c r="H169" s="14">
        <f>TRUNC(G169*D169,1)</f>
        <v>0</v>
      </c>
      <c r="I169" s="13">
        <f>단가대비표!V19</f>
        <v>0</v>
      </c>
      <c r="J169" s="14">
        <f>TRUNC(I169*D169,1)</f>
        <v>0</v>
      </c>
      <c r="K169" s="13">
        <f t="shared" ref="K169:L171" si="25">TRUNC(E169+G169+I169,1)</f>
        <v>95</v>
      </c>
      <c r="L169" s="14">
        <f t="shared" si="25"/>
        <v>32870</v>
      </c>
      <c r="M169" s="8" t="s">
        <v>556</v>
      </c>
      <c r="N169" s="2" t="s">
        <v>332</v>
      </c>
      <c r="O169" s="2" t="s">
        <v>557</v>
      </c>
      <c r="P169" s="2" t="s">
        <v>61</v>
      </c>
      <c r="Q169" s="2" t="s">
        <v>61</v>
      </c>
      <c r="R169" s="2" t="s">
        <v>60</v>
      </c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2" t="s">
        <v>52</v>
      </c>
      <c r="AW169" s="2" t="s">
        <v>558</v>
      </c>
      <c r="AX169" s="2" t="s">
        <v>52</v>
      </c>
      <c r="AY169" s="2" t="s">
        <v>52</v>
      </c>
    </row>
    <row r="170" spans="1:51" ht="30" customHeight="1">
      <c r="A170" s="8" t="s">
        <v>151</v>
      </c>
      <c r="B170" s="8" t="s">
        <v>152</v>
      </c>
      <c r="C170" s="8" t="s">
        <v>75</v>
      </c>
      <c r="D170" s="9">
        <v>0.59470000000000001</v>
      </c>
      <c r="E170" s="13">
        <f>단가대비표!O11</f>
        <v>25000</v>
      </c>
      <c r="F170" s="14">
        <f>TRUNC(E170*D170,1)</f>
        <v>14867.5</v>
      </c>
      <c r="G170" s="13">
        <f>단가대비표!P11</f>
        <v>0</v>
      </c>
      <c r="H170" s="14">
        <f>TRUNC(G170*D170,1)</f>
        <v>0</v>
      </c>
      <c r="I170" s="13">
        <f>단가대비표!V11</f>
        <v>0</v>
      </c>
      <c r="J170" s="14">
        <f>TRUNC(I170*D170,1)</f>
        <v>0</v>
      </c>
      <c r="K170" s="13">
        <f t="shared" si="25"/>
        <v>25000</v>
      </c>
      <c r="L170" s="14">
        <f t="shared" si="25"/>
        <v>14867.5</v>
      </c>
      <c r="M170" s="8" t="s">
        <v>153</v>
      </c>
      <c r="N170" s="2" t="s">
        <v>332</v>
      </c>
      <c r="O170" s="2" t="s">
        <v>154</v>
      </c>
      <c r="P170" s="2" t="s">
        <v>61</v>
      </c>
      <c r="Q170" s="2" t="s">
        <v>61</v>
      </c>
      <c r="R170" s="2" t="s">
        <v>60</v>
      </c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2" t="s">
        <v>52</v>
      </c>
      <c r="AW170" s="2" t="s">
        <v>559</v>
      </c>
      <c r="AX170" s="2" t="s">
        <v>52</v>
      </c>
      <c r="AY170" s="2" t="s">
        <v>52</v>
      </c>
    </row>
    <row r="171" spans="1:51" ht="30" customHeight="1">
      <c r="A171" s="8" t="s">
        <v>511</v>
      </c>
      <c r="B171" s="8" t="s">
        <v>512</v>
      </c>
      <c r="C171" s="8" t="s">
        <v>75</v>
      </c>
      <c r="D171" s="9">
        <v>0.51749999999999996</v>
      </c>
      <c r="E171" s="13">
        <f>단가대비표!O12</f>
        <v>29000</v>
      </c>
      <c r="F171" s="14">
        <f>TRUNC(E171*D171,1)</f>
        <v>15007.5</v>
      </c>
      <c r="G171" s="13">
        <f>단가대비표!P12</f>
        <v>0</v>
      </c>
      <c r="H171" s="14">
        <f>TRUNC(G171*D171,1)</f>
        <v>0</v>
      </c>
      <c r="I171" s="13">
        <f>단가대비표!V12</f>
        <v>0</v>
      </c>
      <c r="J171" s="14">
        <f>TRUNC(I171*D171,1)</f>
        <v>0</v>
      </c>
      <c r="K171" s="13">
        <f t="shared" si="25"/>
        <v>29000</v>
      </c>
      <c r="L171" s="14">
        <f t="shared" si="25"/>
        <v>15007.5</v>
      </c>
      <c r="M171" s="8" t="s">
        <v>513</v>
      </c>
      <c r="N171" s="2" t="s">
        <v>332</v>
      </c>
      <c r="O171" s="2" t="s">
        <v>514</v>
      </c>
      <c r="P171" s="2" t="s">
        <v>61</v>
      </c>
      <c r="Q171" s="2" t="s">
        <v>61</v>
      </c>
      <c r="R171" s="2" t="s">
        <v>60</v>
      </c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2" t="s">
        <v>52</v>
      </c>
      <c r="AW171" s="2" t="s">
        <v>560</v>
      </c>
      <c r="AX171" s="2" t="s">
        <v>52</v>
      </c>
      <c r="AY171" s="2" t="s">
        <v>52</v>
      </c>
    </row>
    <row r="172" spans="1:51" ht="30" customHeight="1">
      <c r="A172" s="8" t="s">
        <v>245</v>
      </c>
      <c r="B172" s="8" t="s">
        <v>52</v>
      </c>
      <c r="C172" s="8" t="s">
        <v>52</v>
      </c>
      <c r="D172" s="9"/>
      <c r="E172" s="13"/>
      <c r="F172" s="14">
        <f>TRUNC(SUMIF(N169:N171, N168, F169:F171),0)</f>
        <v>62745</v>
      </c>
      <c r="G172" s="13"/>
      <c r="H172" s="14">
        <f>TRUNC(SUMIF(N169:N171, N168, H169:H171),0)</f>
        <v>0</v>
      </c>
      <c r="I172" s="13"/>
      <c r="J172" s="14">
        <f>TRUNC(SUMIF(N169:N171, N168, J169:J171),0)</f>
        <v>0</v>
      </c>
      <c r="K172" s="13"/>
      <c r="L172" s="14">
        <f>F172+H172+J172</f>
        <v>62745</v>
      </c>
      <c r="M172" s="8" t="s">
        <v>52</v>
      </c>
      <c r="N172" s="2" t="s">
        <v>70</v>
      </c>
      <c r="O172" s="2" t="s">
        <v>70</v>
      </c>
      <c r="P172" s="2" t="s">
        <v>52</v>
      </c>
      <c r="Q172" s="2" t="s">
        <v>52</v>
      </c>
      <c r="R172" s="2" t="s">
        <v>52</v>
      </c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2" t="s">
        <v>52</v>
      </c>
      <c r="AW172" s="2" t="s">
        <v>52</v>
      </c>
      <c r="AX172" s="2" t="s">
        <v>52</v>
      </c>
      <c r="AY172" s="2" t="s">
        <v>52</v>
      </c>
    </row>
    <row r="173" spans="1:51" ht="30" customHeight="1">
      <c r="A173" s="9"/>
      <c r="B173" s="9"/>
      <c r="C173" s="9"/>
      <c r="D173" s="9"/>
      <c r="E173" s="13"/>
      <c r="F173" s="14"/>
      <c r="G173" s="13"/>
      <c r="H173" s="14"/>
      <c r="I173" s="13"/>
      <c r="J173" s="14"/>
      <c r="K173" s="13"/>
      <c r="L173" s="14"/>
      <c r="M173" s="9"/>
    </row>
    <row r="174" spans="1:51" ht="30" customHeight="1">
      <c r="A174" s="43" t="s">
        <v>561</v>
      </c>
      <c r="B174" s="43"/>
      <c r="C174" s="43"/>
      <c r="D174" s="43"/>
      <c r="E174" s="44"/>
      <c r="F174" s="45"/>
      <c r="G174" s="44"/>
      <c r="H174" s="45"/>
      <c r="I174" s="44"/>
      <c r="J174" s="45"/>
      <c r="K174" s="44"/>
      <c r="L174" s="45"/>
      <c r="M174" s="43"/>
      <c r="N174" s="1" t="s">
        <v>337</v>
      </c>
    </row>
    <row r="175" spans="1:51" ht="30" customHeight="1">
      <c r="A175" s="8" t="s">
        <v>241</v>
      </c>
      <c r="B175" s="8" t="s">
        <v>236</v>
      </c>
      <c r="C175" s="8" t="s">
        <v>237</v>
      </c>
      <c r="D175" s="9">
        <v>0.1</v>
      </c>
      <c r="E175" s="13">
        <f>단가대비표!O45</f>
        <v>0</v>
      </c>
      <c r="F175" s="14">
        <f>TRUNC(E175*D175,1)</f>
        <v>0</v>
      </c>
      <c r="G175" s="13">
        <f>단가대비표!P45</f>
        <v>201951</v>
      </c>
      <c r="H175" s="14">
        <f>TRUNC(G175*D175,1)</f>
        <v>20195.099999999999</v>
      </c>
      <c r="I175" s="13">
        <f>단가대비표!V45</f>
        <v>0</v>
      </c>
      <c r="J175" s="14">
        <f>TRUNC(I175*D175,1)</f>
        <v>0</v>
      </c>
      <c r="K175" s="13">
        <f t="shared" ref="K175:L177" si="26">TRUNC(E175+G175+I175,1)</f>
        <v>201951</v>
      </c>
      <c r="L175" s="14">
        <f t="shared" si="26"/>
        <v>20195.099999999999</v>
      </c>
      <c r="M175" s="8" t="s">
        <v>242</v>
      </c>
      <c r="N175" s="2" t="s">
        <v>337</v>
      </c>
      <c r="O175" s="2" t="s">
        <v>243</v>
      </c>
      <c r="P175" s="2" t="s">
        <v>61</v>
      </c>
      <c r="Q175" s="2" t="s">
        <v>61</v>
      </c>
      <c r="R175" s="2" t="s">
        <v>60</v>
      </c>
      <c r="S175" s="3"/>
      <c r="T175" s="3"/>
      <c r="U175" s="3"/>
      <c r="V175" s="3">
        <v>1</v>
      </c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2" t="s">
        <v>52</v>
      </c>
      <c r="AW175" s="2" t="s">
        <v>563</v>
      </c>
      <c r="AX175" s="2" t="s">
        <v>52</v>
      </c>
      <c r="AY175" s="2" t="s">
        <v>52</v>
      </c>
    </row>
    <row r="176" spans="1:51" ht="30" customHeight="1">
      <c r="A176" s="8" t="s">
        <v>235</v>
      </c>
      <c r="B176" s="8" t="s">
        <v>236</v>
      </c>
      <c r="C176" s="8" t="s">
        <v>237</v>
      </c>
      <c r="D176" s="9">
        <v>0.02</v>
      </c>
      <c r="E176" s="13">
        <f>단가대비표!O43</f>
        <v>0</v>
      </c>
      <c r="F176" s="14">
        <f>TRUNC(E176*D176,1)</f>
        <v>0</v>
      </c>
      <c r="G176" s="13">
        <f>단가대비표!P43</f>
        <v>125427</v>
      </c>
      <c r="H176" s="14">
        <f>TRUNC(G176*D176,1)</f>
        <v>2508.5</v>
      </c>
      <c r="I176" s="13">
        <f>단가대비표!V43</f>
        <v>0</v>
      </c>
      <c r="J176" s="14">
        <f>TRUNC(I176*D176,1)</f>
        <v>0</v>
      </c>
      <c r="K176" s="13">
        <f t="shared" si="26"/>
        <v>125427</v>
      </c>
      <c r="L176" s="14">
        <f t="shared" si="26"/>
        <v>2508.5</v>
      </c>
      <c r="M176" s="8" t="s">
        <v>238</v>
      </c>
      <c r="N176" s="2" t="s">
        <v>337</v>
      </c>
      <c r="O176" s="2" t="s">
        <v>239</v>
      </c>
      <c r="P176" s="2" t="s">
        <v>61</v>
      </c>
      <c r="Q176" s="2" t="s">
        <v>61</v>
      </c>
      <c r="R176" s="2" t="s">
        <v>60</v>
      </c>
      <c r="S176" s="3"/>
      <c r="T176" s="3"/>
      <c r="U176" s="3"/>
      <c r="V176" s="3">
        <v>1</v>
      </c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2" t="s">
        <v>52</v>
      </c>
      <c r="AW176" s="2" t="s">
        <v>564</v>
      </c>
      <c r="AX176" s="2" t="s">
        <v>52</v>
      </c>
      <c r="AY176" s="2" t="s">
        <v>52</v>
      </c>
    </row>
    <row r="177" spans="1:51" ht="30" customHeight="1">
      <c r="A177" s="8" t="s">
        <v>408</v>
      </c>
      <c r="B177" s="8" t="s">
        <v>565</v>
      </c>
      <c r="C177" s="8" t="s">
        <v>100</v>
      </c>
      <c r="D177" s="9">
        <v>1</v>
      </c>
      <c r="E177" s="13">
        <v>0</v>
      </c>
      <c r="F177" s="14">
        <f>TRUNC(E177*D177,1)</f>
        <v>0</v>
      </c>
      <c r="G177" s="13">
        <v>0</v>
      </c>
      <c r="H177" s="14">
        <f>TRUNC(G177*D177,1)</f>
        <v>0</v>
      </c>
      <c r="I177" s="13">
        <f>TRUNC(SUMIF(V175:V177, RIGHTB(O177, 1), H175:H177)*U177, 2)</f>
        <v>227.03</v>
      </c>
      <c r="J177" s="14">
        <f>TRUNC(I177*D177,1)</f>
        <v>227</v>
      </c>
      <c r="K177" s="13">
        <f t="shared" si="26"/>
        <v>227</v>
      </c>
      <c r="L177" s="14">
        <f t="shared" si="26"/>
        <v>227</v>
      </c>
      <c r="M177" s="8" t="s">
        <v>52</v>
      </c>
      <c r="N177" s="2" t="s">
        <v>337</v>
      </c>
      <c r="O177" s="2" t="s">
        <v>101</v>
      </c>
      <c r="P177" s="2" t="s">
        <v>61</v>
      </c>
      <c r="Q177" s="2" t="s">
        <v>61</v>
      </c>
      <c r="R177" s="2" t="s">
        <v>61</v>
      </c>
      <c r="S177" s="3">
        <v>1</v>
      </c>
      <c r="T177" s="3">
        <v>2</v>
      </c>
      <c r="U177" s="3">
        <v>0.01</v>
      </c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2" t="s">
        <v>52</v>
      </c>
      <c r="AW177" s="2" t="s">
        <v>566</v>
      </c>
      <c r="AX177" s="2" t="s">
        <v>52</v>
      </c>
      <c r="AY177" s="2" t="s">
        <v>52</v>
      </c>
    </row>
    <row r="178" spans="1:51" ht="30" customHeight="1">
      <c r="A178" s="8" t="s">
        <v>245</v>
      </c>
      <c r="B178" s="8" t="s">
        <v>52</v>
      </c>
      <c r="C178" s="8" t="s">
        <v>52</v>
      </c>
      <c r="D178" s="9"/>
      <c r="E178" s="13"/>
      <c r="F178" s="14">
        <f>TRUNC(SUMIF(N175:N177, N174, F175:F177),0)</f>
        <v>0</v>
      </c>
      <c r="G178" s="13"/>
      <c r="H178" s="14">
        <f>TRUNC(SUMIF(N175:N177, N174, H175:H177),0)</f>
        <v>22703</v>
      </c>
      <c r="I178" s="13"/>
      <c r="J178" s="14">
        <f>TRUNC(SUMIF(N175:N177, N174, J175:J177),0)</f>
        <v>227</v>
      </c>
      <c r="K178" s="13"/>
      <c r="L178" s="14">
        <f>F178+H178+J178</f>
        <v>22930</v>
      </c>
      <c r="M178" s="8" t="s">
        <v>52</v>
      </c>
      <c r="N178" s="2" t="s">
        <v>70</v>
      </c>
      <c r="O178" s="2" t="s">
        <v>70</v>
      </c>
      <c r="P178" s="2" t="s">
        <v>52</v>
      </c>
      <c r="Q178" s="2" t="s">
        <v>52</v>
      </c>
      <c r="R178" s="2" t="s">
        <v>52</v>
      </c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2" t="s">
        <v>52</v>
      </c>
      <c r="AW178" s="2" t="s">
        <v>52</v>
      </c>
      <c r="AX178" s="2" t="s">
        <v>52</v>
      </c>
      <c r="AY178" s="2" t="s">
        <v>52</v>
      </c>
    </row>
    <row r="179" spans="1:51" ht="30" customHeight="1">
      <c r="A179" s="9"/>
      <c r="B179" s="9"/>
      <c r="C179" s="9"/>
      <c r="D179" s="9"/>
      <c r="E179" s="13"/>
      <c r="F179" s="14"/>
      <c r="G179" s="13"/>
      <c r="H179" s="14"/>
      <c r="I179" s="13"/>
      <c r="J179" s="14"/>
      <c r="K179" s="13"/>
      <c r="L179" s="14"/>
      <c r="M179" s="9"/>
    </row>
    <row r="180" spans="1:51" ht="30" customHeight="1">
      <c r="A180" s="43" t="s">
        <v>567</v>
      </c>
      <c r="B180" s="43"/>
      <c r="C180" s="43"/>
      <c r="D180" s="43"/>
      <c r="E180" s="44"/>
      <c r="F180" s="45"/>
      <c r="G180" s="44"/>
      <c r="H180" s="45"/>
      <c r="I180" s="44"/>
      <c r="J180" s="45"/>
      <c r="K180" s="44"/>
      <c r="L180" s="45"/>
      <c r="M180" s="43"/>
      <c r="N180" s="1" t="s">
        <v>348</v>
      </c>
    </row>
    <row r="181" spans="1:51" ht="30" customHeight="1">
      <c r="A181" s="8" t="s">
        <v>568</v>
      </c>
      <c r="B181" s="8" t="s">
        <v>569</v>
      </c>
      <c r="C181" s="8" t="s">
        <v>65</v>
      </c>
      <c r="D181" s="9">
        <v>1</v>
      </c>
      <c r="E181" s="13">
        <f>일위대가목록!E30</f>
        <v>8236</v>
      </c>
      <c r="F181" s="14">
        <f>TRUNC(E181*D181,1)</f>
        <v>8236</v>
      </c>
      <c r="G181" s="13">
        <f>일위대가목록!F30</f>
        <v>0</v>
      </c>
      <c r="H181" s="14">
        <f>TRUNC(G181*D181,1)</f>
        <v>0</v>
      </c>
      <c r="I181" s="13">
        <f>일위대가목록!G30</f>
        <v>0</v>
      </c>
      <c r="J181" s="14">
        <f>TRUNC(I181*D181,1)</f>
        <v>0</v>
      </c>
      <c r="K181" s="13">
        <f>TRUNC(E181+G181+I181,1)</f>
        <v>8236</v>
      </c>
      <c r="L181" s="14">
        <f>TRUNC(F181+H181+J181,1)</f>
        <v>8236</v>
      </c>
      <c r="M181" s="8" t="s">
        <v>570</v>
      </c>
      <c r="N181" s="2" t="s">
        <v>348</v>
      </c>
      <c r="O181" s="2" t="s">
        <v>571</v>
      </c>
      <c r="P181" s="2" t="s">
        <v>60</v>
      </c>
      <c r="Q181" s="2" t="s">
        <v>61</v>
      </c>
      <c r="R181" s="2" t="s">
        <v>61</v>
      </c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2" t="s">
        <v>52</v>
      </c>
      <c r="AW181" s="2" t="s">
        <v>572</v>
      </c>
      <c r="AX181" s="2" t="s">
        <v>52</v>
      </c>
      <c r="AY181" s="2" t="s">
        <v>52</v>
      </c>
    </row>
    <row r="182" spans="1:51" ht="30" customHeight="1">
      <c r="A182" s="8" t="s">
        <v>334</v>
      </c>
      <c r="B182" s="8" t="s">
        <v>335</v>
      </c>
      <c r="C182" s="8" t="s">
        <v>65</v>
      </c>
      <c r="D182" s="9">
        <v>1</v>
      </c>
      <c r="E182" s="13">
        <f>일위대가목록!E28</f>
        <v>0</v>
      </c>
      <c r="F182" s="14">
        <f>TRUNC(E182*D182,1)</f>
        <v>0</v>
      </c>
      <c r="G182" s="13">
        <f>일위대가목록!F28</f>
        <v>22703</v>
      </c>
      <c r="H182" s="14">
        <f>TRUNC(G182*D182,1)</f>
        <v>22703</v>
      </c>
      <c r="I182" s="13">
        <f>일위대가목록!G28</f>
        <v>227</v>
      </c>
      <c r="J182" s="14">
        <f>TRUNC(I182*D182,1)</f>
        <v>227</v>
      </c>
      <c r="K182" s="13">
        <f>TRUNC(E182+G182+I182,1)</f>
        <v>22930</v>
      </c>
      <c r="L182" s="14">
        <f>TRUNC(F182+H182+J182,1)</f>
        <v>22930</v>
      </c>
      <c r="M182" s="8" t="s">
        <v>336</v>
      </c>
      <c r="N182" s="2" t="s">
        <v>348</v>
      </c>
      <c r="O182" s="2" t="s">
        <v>337</v>
      </c>
      <c r="P182" s="2" t="s">
        <v>60</v>
      </c>
      <c r="Q182" s="2" t="s">
        <v>61</v>
      </c>
      <c r="R182" s="2" t="s">
        <v>61</v>
      </c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2" t="s">
        <v>52</v>
      </c>
      <c r="AW182" s="2" t="s">
        <v>573</v>
      </c>
      <c r="AX182" s="2" t="s">
        <v>52</v>
      </c>
      <c r="AY182" s="2" t="s">
        <v>52</v>
      </c>
    </row>
    <row r="183" spans="1:51" ht="30" customHeight="1">
      <c r="A183" s="8" t="s">
        <v>245</v>
      </c>
      <c r="B183" s="8" t="s">
        <v>52</v>
      </c>
      <c r="C183" s="8" t="s">
        <v>52</v>
      </c>
      <c r="D183" s="9"/>
      <c r="E183" s="13"/>
      <c r="F183" s="14">
        <f>TRUNC(SUMIF(N181:N182, N180, F181:F182),0)</f>
        <v>8236</v>
      </c>
      <c r="G183" s="13"/>
      <c r="H183" s="14">
        <f>TRUNC(SUMIF(N181:N182, N180, H181:H182),0)</f>
        <v>22703</v>
      </c>
      <c r="I183" s="13"/>
      <c r="J183" s="14">
        <f>TRUNC(SUMIF(N181:N182, N180, J181:J182),0)</f>
        <v>227</v>
      </c>
      <c r="K183" s="13"/>
      <c r="L183" s="14">
        <f>F183+H183+J183</f>
        <v>31166</v>
      </c>
      <c r="M183" s="8" t="s">
        <v>52</v>
      </c>
      <c r="N183" s="2" t="s">
        <v>70</v>
      </c>
      <c r="O183" s="2" t="s">
        <v>70</v>
      </c>
      <c r="P183" s="2" t="s">
        <v>52</v>
      </c>
      <c r="Q183" s="2" t="s">
        <v>52</v>
      </c>
      <c r="R183" s="2" t="s">
        <v>52</v>
      </c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2" t="s">
        <v>52</v>
      </c>
      <c r="AW183" s="2" t="s">
        <v>52</v>
      </c>
      <c r="AX183" s="2" t="s">
        <v>52</v>
      </c>
      <c r="AY183" s="2" t="s">
        <v>52</v>
      </c>
    </row>
    <row r="184" spans="1:51" ht="30" customHeight="1">
      <c r="A184" s="9"/>
      <c r="B184" s="9"/>
      <c r="C184" s="9"/>
      <c r="D184" s="9"/>
      <c r="E184" s="13"/>
      <c r="F184" s="14"/>
      <c r="G184" s="13"/>
      <c r="H184" s="14"/>
      <c r="I184" s="13"/>
      <c r="J184" s="14"/>
      <c r="K184" s="13"/>
      <c r="L184" s="14"/>
      <c r="M184" s="9"/>
    </row>
    <row r="185" spans="1:51" ht="30" customHeight="1">
      <c r="A185" s="43" t="s">
        <v>574</v>
      </c>
      <c r="B185" s="43"/>
      <c r="C185" s="43"/>
      <c r="D185" s="43"/>
      <c r="E185" s="44"/>
      <c r="F185" s="45"/>
      <c r="G185" s="44"/>
      <c r="H185" s="45"/>
      <c r="I185" s="44"/>
      <c r="J185" s="45"/>
      <c r="K185" s="44"/>
      <c r="L185" s="45"/>
      <c r="M185" s="43"/>
      <c r="N185" s="1" t="s">
        <v>571</v>
      </c>
    </row>
    <row r="186" spans="1:51" ht="30" customHeight="1">
      <c r="A186" s="8" t="s">
        <v>575</v>
      </c>
      <c r="B186" s="8" t="s">
        <v>576</v>
      </c>
      <c r="C186" s="8" t="s">
        <v>65</v>
      </c>
      <c r="D186" s="9">
        <v>1.03</v>
      </c>
      <c r="E186" s="13">
        <f>단가대비표!O13</f>
        <v>8419</v>
      </c>
      <c r="F186" s="14">
        <f>TRUNC(E186*D186,1)</f>
        <v>8671.5</v>
      </c>
      <c r="G186" s="13">
        <f>단가대비표!P13</f>
        <v>0</v>
      </c>
      <c r="H186" s="14">
        <f>TRUNC(G186*D186,1)</f>
        <v>0</v>
      </c>
      <c r="I186" s="13">
        <f>단가대비표!V13</f>
        <v>0</v>
      </c>
      <c r="J186" s="14">
        <f>TRUNC(I186*D186,1)</f>
        <v>0</v>
      </c>
      <c r="K186" s="13">
        <f t="shared" ref="K186:L189" si="27">TRUNC(E186+G186+I186,1)</f>
        <v>8419</v>
      </c>
      <c r="L186" s="14">
        <f t="shared" si="27"/>
        <v>8671.5</v>
      </c>
      <c r="M186" s="8" t="s">
        <v>250</v>
      </c>
      <c r="N186" s="2" t="s">
        <v>52</v>
      </c>
      <c r="O186" s="2" t="s">
        <v>577</v>
      </c>
      <c r="P186" s="2" t="s">
        <v>61</v>
      </c>
      <c r="Q186" s="2" t="s">
        <v>61</v>
      </c>
      <c r="R186" s="2" t="s">
        <v>60</v>
      </c>
      <c r="S186" s="3"/>
      <c r="T186" s="3"/>
      <c r="U186" s="3"/>
      <c r="V186" s="3">
        <v>1</v>
      </c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2" t="s">
        <v>52</v>
      </c>
      <c r="AW186" s="2" t="s">
        <v>578</v>
      </c>
      <c r="AX186" s="2" t="s">
        <v>52</v>
      </c>
      <c r="AY186" s="2" t="s">
        <v>253</v>
      </c>
    </row>
    <row r="187" spans="1:51" ht="30" customHeight="1">
      <c r="A187" s="8" t="s">
        <v>225</v>
      </c>
      <c r="B187" s="8" t="s">
        <v>226</v>
      </c>
      <c r="C187" s="8" t="s">
        <v>75</v>
      </c>
      <c r="D187" s="9">
        <v>3.7999999999999999E-2</v>
      </c>
      <c r="E187" s="13">
        <f>단가대비표!O18</f>
        <v>369000</v>
      </c>
      <c r="F187" s="14">
        <f>TRUNC(E187*D187,1)</f>
        <v>14022</v>
      </c>
      <c r="G187" s="13">
        <f>단가대비표!P18</f>
        <v>0</v>
      </c>
      <c r="H187" s="14">
        <f>TRUNC(G187*D187,1)</f>
        <v>0</v>
      </c>
      <c r="I187" s="13">
        <f>단가대비표!V18</f>
        <v>0</v>
      </c>
      <c r="J187" s="14">
        <f>TRUNC(I187*D187,1)</f>
        <v>0</v>
      </c>
      <c r="K187" s="13">
        <f t="shared" si="27"/>
        <v>369000</v>
      </c>
      <c r="L187" s="14">
        <f t="shared" si="27"/>
        <v>14022</v>
      </c>
      <c r="M187" s="8" t="s">
        <v>250</v>
      </c>
      <c r="N187" s="2" t="s">
        <v>52</v>
      </c>
      <c r="O187" s="2" t="s">
        <v>228</v>
      </c>
      <c r="P187" s="2" t="s">
        <v>61</v>
      </c>
      <c r="Q187" s="2" t="s">
        <v>61</v>
      </c>
      <c r="R187" s="2" t="s">
        <v>60</v>
      </c>
      <c r="S187" s="3"/>
      <c r="T187" s="3"/>
      <c r="U187" s="3"/>
      <c r="V187" s="3">
        <v>1</v>
      </c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2" t="s">
        <v>52</v>
      </c>
      <c r="AW187" s="2" t="s">
        <v>579</v>
      </c>
      <c r="AX187" s="2" t="s">
        <v>52</v>
      </c>
      <c r="AY187" s="2" t="s">
        <v>253</v>
      </c>
    </row>
    <row r="188" spans="1:51" ht="30" customHeight="1">
      <c r="A188" s="8" t="s">
        <v>580</v>
      </c>
      <c r="B188" s="8" t="s">
        <v>581</v>
      </c>
      <c r="C188" s="8" t="s">
        <v>100</v>
      </c>
      <c r="D188" s="9">
        <v>1</v>
      </c>
      <c r="E188" s="13">
        <f>TRUNC(SUMIF(V186:V189, RIGHTB(O188, 1), F186:F189)*U188, 2)</f>
        <v>7420.77</v>
      </c>
      <c r="F188" s="14">
        <f>TRUNC(E188*D188,1)</f>
        <v>7420.7</v>
      </c>
      <c r="G188" s="13">
        <v>0</v>
      </c>
      <c r="H188" s="14">
        <f>TRUNC(G188*D188,1)</f>
        <v>0</v>
      </c>
      <c r="I188" s="13">
        <v>0</v>
      </c>
      <c r="J188" s="14">
        <f>TRUNC(I188*D188,1)</f>
        <v>0</v>
      </c>
      <c r="K188" s="13">
        <f t="shared" si="27"/>
        <v>7420.7</v>
      </c>
      <c r="L188" s="14">
        <f t="shared" si="27"/>
        <v>7420.7</v>
      </c>
      <c r="M188" s="8" t="s">
        <v>52</v>
      </c>
      <c r="N188" s="2" t="s">
        <v>571</v>
      </c>
      <c r="O188" s="2" t="s">
        <v>101</v>
      </c>
      <c r="P188" s="2" t="s">
        <v>61</v>
      </c>
      <c r="Q188" s="2" t="s">
        <v>61</v>
      </c>
      <c r="R188" s="2" t="s">
        <v>61</v>
      </c>
      <c r="S188" s="3">
        <v>0</v>
      </c>
      <c r="T188" s="3">
        <v>0</v>
      </c>
      <c r="U188" s="3">
        <v>0.32700000000000001</v>
      </c>
      <c r="V188" s="3"/>
      <c r="W188" s="3">
        <v>2</v>
      </c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2" t="s">
        <v>52</v>
      </c>
      <c r="AW188" s="2" t="s">
        <v>582</v>
      </c>
      <c r="AX188" s="2" t="s">
        <v>52</v>
      </c>
      <c r="AY188" s="2" t="s">
        <v>52</v>
      </c>
    </row>
    <row r="189" spans="1:51" ht="30" customHeight="1">
      <c r="A189" s="8" t="s">
        <v>583</v>
      </c>
      <c r="B189" s="8" t="s">
        <v>584</v>
      </c>
      <c r="C189" s="8" t="s">
        <v>100</v>
      </c>
      <c r="D189" s="9">
        <v>1</v>
      </c>
      <c r="E189" s="13">
        <f>TRUNC(SUMIF(W186:W189, RIGHTB(O189, 1), F186:F189)*U189, 2)</f>
        <v>816.27</v>
      </c>
      <c r="F189" s="14">
        <f>TRUNC(E189*D189,1)</f>
        <v>816.2</v>
      </c>
      <c r="G189" s="13">
        <v>0</v>
      </c>
      <c r="H189" s="14">
        <f>TRUNC(G189*D189,1)</f>
        <v>0</v>
      </c>
      <c r="I189" s="13">
        <v>0</v>
      </c>
      <c r="J189" s="14">
        <f>TRUNC(I189*D189,1)</f>
        <v>0</v>
      </c>
      <c r="K189" s="13">
        <f t="shared" si="27"/>
        <v>816.2</v>
      </c>
      <c r="L189" s="14">
        <f t="shared" si="27"/>
        <v>816.2</v>
      </c>
      <c r="M189" s="8" t="s">
        <v>52</v>
      </c>
      <c r="N189" s="2" t="s">
        <v>571</v>
      </c>
      <c r="O189" s="2" t="s">
        <v>296</v>
      </c>
      <c r="P189" s="2" t="s">
        <v>61</v>
      </c>
      <c r="Q189" s="2" t="s">
        <v>61</v>
      </c>
      <c r="R189" s="2" t="s">
        <v>61</v>
      </c>
      <c r="S189" s="3">
        <v>0</v>
      </c>
      <c r="T189" s="3">
        <v>0</v>
      </c>
      <c r="U189" s="3">
        <v>0.11</v>
      </c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2" t="s">
        <v>52</v>
      </c>
      <c r="AW189" s="2" t="s">
        <v>585</v>
      </c>
      <c r="AX189" s="2" t="s">
        <v>52</v>
      </c>
      <c r="AY189" s="2" t="s">
        <v>52</v>
      </c>
    </row>
    <row r="190" spans="1:51" ht="30" customHeight="1">
      <c r="A190" s="8" t="s">
        <v>245</v>
      </c>
      <c r="B190" s="8" t="s">
        <v>52</v>
      </c>
      <c r="C190" s="8" t="s">
        <v>52</v>
      </c>
      <c r="D190" s="9"/>
      <c r="E190" s="13"/>
      <c r="F190" s="14">
        <f>TRUNC(SUMIF(N186:N189, N185, F186:F189),0)</f>
        <v>8236</v>
      </c>
      <c r="G190" s="13"/>
      <c r="H190" s="14">
        <f>TRUNC(SUMIF(N186:N189, N185, H186:H189),0)</f>
        <v>0</v>
      </c>
      <c r="I190" s="13"/>
      <c r="J190" s="14">
        <f>TRUNC(SUMIF(N186:N189, N185, J186:J189),0)</f>
        <v>0</v>
      </c>
      <c r="K190" s="13"/>
      <c r="L190" s="14">
        <f>F190+H190+J190</f>
        <v>8236</v>
      </c>
      <c r="M190" s="8" t="s">
        <v>52</v>
      </c>
      <c r="N190" s="2" t="s">
        <v>70</v>
      </c>
      <c r="O190" s="2" t="s">
        <v>70</v>
      </c>
      <c r="P190" s="2" t="s">
        <v>52</v>
      </c>
      <c r="Q190" s="2" t="s">
        <v>52</v>
      </c>
      <c r="R190" s="2" t="s">
        <v>52</v>
      </c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2" t="s">
        <v>52</v>
      </c>
      <c r="AW190" s="2" t="s">
        <v>52</v>
      </c>
      <c r="AX190" s="2" t="s">
        <v>52</v>
      </c>
      <c r="AY190" s="2" t="s">
        <v>52</v>
      </c>
    </row>
    <row r="191" spans="1:51" ht="30" customHeight="1">
      <c r="A191" s="9"/>
      <c r="B191" s="9"/>
      <c r="C191" s="9"/>
      <c r="D191" s="9"/>
      <c r="E191" s="13"/>
      <c r="F191" s="14"/>
      <c r="G191" s="13"/>
      <c r="H191" s="14"/>
      <c r="I191" s="13"/>
      <c r="J191" s="14"/>
      <c r="K191" s="13"/>
      <c r="L191" s="14"/>
      <c r="M191" s="9"/>
    </row>
    <row r="192" spans="1:51" ht="30" customHeight="1">
      <c r="A192" s="43" t="s">
        <v>586</v>
      </c>
      <c r="B192" s="43"/>
      <c r="C192" s="43"/>
      <c r="D192" s="43"/>
      <c r="E192" s="44"/>
      <c r="F192" s="45"/>
      <c r="G192" s="44"/>
      <c r="H192" s="45"/>
      <c r="I192" s="44"/>
      <c r="J192" s="45"/>
      <c r="K192" s="44"/>
      <c r="L192" s="45"/>
      <c r="M192" s="43"/>
      <c r="N192" s="1" t="s">
        <v>359</v>
      </c>
    </row>
    <row r="193" spans="1:51" ht="30" customHeight="1">
      <c r="A193" s="8" t="s">
        <v>588</v>
      </c>
      <c r="B193" s="8" t="s">
        <v>236</v>
      </c>
      <c r="C193" s="8" t="s">
        <v>237</v>
      </c>
      <c r="D193" s="9">
        <v>0.68</v>
      </c>
      <c r="E193" s="13">
        <f>단가대비표!O44</f>
        <v>0</v>
      </c>
      <c r="F193" s="14">
        <f>TRUNC(E193*D193,1)</f>
        <v>0</v>
      </c>
      <c r="G193" s="13">
        <f>단가대비표!P44</f>
        <v>152019</v>
      </c>
      <c r="H193" s="14">
        <f>TRUNC(G193*D193,1)</f>
        <v>103372.9</v>
      </c>
      <c r="I193" s="13">
        <f>단가대비표!V44</f>
        <v>0</v>
      </c>
      <c r="J193" s="14">
        <f>TRUNC(I193*D193,1)</f>
        <v>0</v>
      </c>
      <c r="K193" s="13">
        <f>TRUNC(E193+G193+I193,1)</f>
        <v>152019</v>
      </c>
      <c r="L193" s="14">
        <f>TRUNC(F193+H193+J193,1)</f>
        <v>103372.9</v>
      </c>
      <c r="M193" s="8" t="s">
        <v>589</v>
      </c>
      <c r="N193" s="2" t="s">
        <v>359</v>
      </c>
      <c r="O193" s="2" t="s">
        <v>590</v>
      </c>
      <c r="P193" s="2" t="s">
        <v>61</v>
      </c>
      <c r="Q193" s="2" t="s">
        <v>61</v>
      </c>
      <c r="R193" s="2" t="s">
        <v>60</v>
      </c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2" t="s">
        <v>52</v>
      </c>
      <c r="AW193" s="2" t="s">
        <v>591</v>
      </c>
      <c r="AX193" s="2" t="s">
        <v>52</v>
      </c>
      <c r="AY193" s="2" t="s">
        <v>52</v>
      </c>
    </row>
    <row r="194" spans="1:51" ht="30" customHeight="1">
      <c r="A194" s="8" t="s">
        <v>235</v>
      </c>
      <c r="B194" s="8" t="s">
        <v>236</v>
      </c>
      <c r="C194" s="8" t="s">
        <v>237</v>
      </c>
      <c r="D194" s="9">
        <v>1</v>
      </c>
      <c r="E194" s="13">
        <f>단가대비표!O43</f>
        <v>0</v>
      </c>
      <c r="F194" s="14">
        <f>TRUNC(E194*D194,1)</f>
        <v>0</v>
      </c>
      <c r="G194" s="13">
        <f>단가대비표!P43</f>
        <v>125427</v>
      </c>
      <c r="H194" s="14">
        <f>TRUNC(G194*D194,1)</f>
        <v>125427</v>
      </c>
      <c r="I194" s="13">
        <f>단가대비표!V43</f>
        <v>0</v>
      </c>
      <c r="J194" s="14">
        <f>TRUNC(I194*D194,1)</f>
        <v>0</v>
      </c>
      <c r="K194" s="13">
        <f>TRUNC(E194+G194+I194,1)</f>
        <v>125427</v>
      </c>
      <c r="L194" s="14">
        <f>TRUNC(F194+H194+J194,1)</f>
        <v>125427</v>
      </c>
      <c r="M194" s="8" t="s">
        <v>238</v>
      </c>
      <c r="N194" s="2" t="s">
        <v>359</v>
      </c>
      <c r="O194" s="2" t="s">
        <v>239</v>
      </c>
      <c r="P194" s="2" t="s">
        <v>61</v>
      </c>
      <c r="Q194" s="2" t="s">
        <v>61</v>
      </c>
      <c r="R194" s="2" t="s">
        <v>60</v>
      </c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2" t="s">
        <v>52</v>
      </c>
      <c r="AW194" s="2" t="s">
        <v>592</v>
      </c>
      <c r="AX194" s="2" t="s">
        <v>52</v>
      </c>
      <c r="AY194" s="2" t="s">
        <v>52</v>
      </c>
    </row>
    <row r="195" spans="1:51" ht="30" customHeight="1">
      <c r="A195" s="8" t="s">
        <v>245</v>
      </c>
      <c r="B195" s="8" t="s">
        <v>52</v>
      </c>
      <c r="C195" s="8" t="s">
        <v>52</v>
      </c>
      <c r="D195" s="9"/>
      <c r="E195" s="13"/>
      <c r="F195" s="14">
        <f>TRUNC(SUMIF(N193:N194, N192, F193:F194),0)</f>
        <v>0</v>
      </c>
      <c r="G195" s="13"/>
      <c r="H195" s="14">
        <f>TRUNC(SUMIF(N193:N194, N192, H193:H194),0)</f>
        <v>228799</v>
      </c>
      <c r="I195" s="13"/>
      <c r="J195" s="14">
        <f>TRUNC(SUMIF(N193:N194, N192, J193:J194),0)</f>
        <v>0</v>
      </c>
      <c r="K195" s="13"/>
      <c r="L195" s="14">
        <f>F195+H195+J195</f>
        <v>228799</v>
      </c>
      <c r="M195" s="8" t="s">
        <v>52</v>
      </c>
      <c r="N195" s="2" t="s">
        <v>70</v>
      </c>
      <c r="O195" s="2" t="s">
        <v>70</v>
      </c>
      <c r="P195" s="2" t="s">
        <v>52</v>
      </c>
      <c r="Q195" s="2" t="s">
        <v>52</v>
      </c>
      <c r="R195" s="2" t="s">
        <v>52</v>
      </c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2" t="s">
        <v>52</v>
      </c>
      <c r="AW195" s="2" t="s">
        <v>52</v>
      </c>
      <c r="AX195" s="2" t="s">
        <v>52</v>
      </c>
      <c r="AY195" s="2" t="s">
        <v>52</v>
      </c>
    </row>
  </sheetData>
  <mergeCells count="74">
    <mergeCell ref="A174:M174"/>
    <mergeCell ref="A180:M180"/>
    <mergeCell ref="A185:M185"/>
    <mergeCell ref="A192:M192"/>
    <mergeCell ref="A133:M133"/>
    <mergeCell ref="A142:M142"/>
    <mergeCell ref="A149:M149"/>
    <mergeCell ref="A156:M156"/>
    <mergeCell ref="A163:M163"/>
    <mergeCell ref="A168:M168"/>
    <mergeCell ref="A125:M125"/>
    <mergeCell ref="A59:M59"/>
    <mergeCell ref="A63:M63"/>
    <mergeCell ref="A67:M67"/>
    <mergeCell ref="A74:M74"/>
    <mergeCell ref="A78:M78"/>
    <mergeCell ref="A83:M83"/>
    <mergeCell ref="A90:M90"/>
    <mergeCell ref="A97:M97"/>
    <mergeCell ref="A104:M104"/>
    <mergeCell ref="A111:M111"/>
    <mergeCell ref="A117:M117"/>
    <mergeCell ref="A4:M4"/>
    <mergeCell ref="A12:M12"/>
    <mergeCell ref="A29:M29"/>
    <mergeCell ref="A36:M36"/>
    <mergeCell ref="A43:M43"/>
    <mergeCell ref="A51:M51"/>
    <mergeCell ref="AR2:AR3"/>
    <mergeCell ref="AS2:AS3"/>
    <mergeCell ref="AT2:AT3"/>
    <mergeCell ref="AU2:AU3"/>
    <mergeCell ref="AF2:AF3"/>
    <mergeCell ref="AG2:AG3"/>
    <mergeCell ref="AH2:AH3"/>
    <mergeCell ref="AI2:AI3"/>
    <mergeCell ref="AJ2:AJ3"/>
    <mergeCell ref="AK2:AK3"/>
    <mergeCell ref="Z2:Z3"/>
    <mergeCell ref="AA2:AA3"/>
    <mergeCell ref="AB2:AB3"/>
    <mergeCell ref="AC2:AC3"/>
    <mergeCell ref="AD2:AD3"/>
    <mergeCell ref="AV2:AV3"/>
    <mergeCell ref="AW2:AW3"/>
    <mergeCell ref="AL2:AL3"/>
    <mergeCell ref="AM2:AM3"/>
    <mergeCell ref="AN2:AN3"/>
    <mergeCell ref="AO2:AO3"/>
    <mergeCell ref="AP2:AP3"/>
    <mergeCell ref="AQ2:AQ3"/>
    <mergeCell ref="AE2:AE3"/>
    <mergeCell ref="T2:T3"/>
    <mergeCell ref="U2:U3"/>
    <mergeCell ref="V2:V3"/>
    <mergeCell ref="W2:W3"/>
    <mergeCell ref="X2:X3"/>
    <mergeCell ref="Y2:Y3"/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</mergeCells>
  <phoneticPr fontId="3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0"/>
  <sheetViews>
    <sheetView view="pageBreakPreview" topLeftCell="B1" zoomScale="85" zoomScaleNormal="100" zoomScaleSheetLayoutView="85" workbookViewId="0">
      <selection activeCell="M24" sqref="M24"/>
    </sheetView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1" width="11.625" hidden="1" customWidth="1"/>
  </cols>
  <sheetData>
    <row r="1" spans="1:11" ht="30" customHeight="1">
      <c r="A1" s="38" t="s">
        <v>593</v>
      </c>
      <c r="B1" s="38"/>
      <c r="C1" s="38"/>
      <c r="D1" s="38"/>
      <c r="E1" s="38"/>
      <c r="F1" s="38"/>
      <c r="G1" s="38"/>
      <c r="H1" s="38"/>
      <c r="I1" s="38"/>
      <c r="J1" s="38"/>
    </row>
    <row r="2" spans="1:11" ht="30" customHeight="1">
      <c r="A2" s="39" t="s">
        <v>1</v>
      </c>
      <c r="B2" s="39"/>
      <c r="C2" s="39"/>
      <c r="D2" s="39"/>
      <c r="E2" s="39"/>
      <c r="F2" s="39"/>
      <c r="G2" s="39"/>
      <c r="H2" s="39"/>
      <c r="I2" s="39"/>
      <c r="J2" s="39"/>
    </row>
    <row r="3" spans="1:11" ht="30" customHeight="1">
      <c r="A3" s="4" t="s">
        <v>198</v>
      </c>
      <c r="B3" s="4" t="s">
        <v>2</v>
      </c>
      <c r="C3" s="4" t="s">
        <v>3</v>
      </c>
      <c r="D3" s="4" t="s">
        <v>4</v>
      </c>
      <c r="E3" s="4" t="s">
        <v>199</v>
      </c>
      <c r="F3" s="4" t="s">
        <v>200</v>
      </c>
      <c r="G3" s="4" t="s">
        <v>201</v>
      </c>
      <c r="H3" s="4" t="s">
        <v>202</v>
      </c>
      <c r="I3" s="4" t="s">
        <v>203</v>
      </c>
      <c r="J3" s="4" t="s">
        <v>594</v>
      </c>
      <c r="K3" s="1" t="s">
        <v>595</v>
      </c>
    </row>
    <row r="4" spans="1:11" ht="30" customHeight="1">
      <c r="A4" s="8" t="s">
        <v>77</v>
      </c>
      <c r="B4" s="8" t="s">
        <v>73</v>
      </c>
      <c r="C4" s="8" t="s">
        <v>74</v>
      </c>
      <c r="D4" s="8" t="s">
        <v>75</v>
      </c>
      <c r="E4" s="15">
        <v>273</v>
      </c>
      <c r="F4" s="15">
        <v>805</v>
      </c>
      <c r="G4" s="15">
        <v>281</v>
      </c>
      <c r="H4" s="15">
        <v>1359</v>
      </c>
      <c r="I4" s="8" t="s">
        <v>76</v>
      </c>
      <c r="J4" s="8" t="s">
        <v>52</v>
      </c>
      <c r="K4" s="2" t="s">
        <v>77</v>
      </c>
    </row>
    <row r="5" spans="1:11" ht="30" customHeight="1">
      <c r="A5" s="8" t="s">
        <v>81</v>
      </c>
      <c r="B5" s="8" t="s">
        <v>79</v>
      </c>
      <c r="C5" s="8" t="s">
        <v>74</v>
      </c>
      <c r="D5" s="8" t="s">
        <v>75</v>
      </c>
      <c r="E5" s="15">
        <v>238</v>
      </c>
      <c r="F5" s="15">
        <v>702</v>
      </c>
      <c r="G5" s="15">
        <v>245</v>
      </c>
      <c r="H5" s="15">
        <v>1185</v>
      </c>
      <c r="I5" s="8" t="s">
        <v>80</v>
      </c>
      <c r="J5" s="8" t="s">
        <v>52</v>
      </c>
      <c r="K5" s="2" t="s">
        <v>81</v>
      </c>
    </row>
    <row r="6" spans="1:11" ht="30" customHeight="1">
      <c r="A6" s="8" t="s">
        <v>86</v>
      </c>
      <c r="B6" s="8" t="s">
        <v>83</v>
      </c>
      <c r="C6" s="8" t="s">
        <v>84</v>
      </c>
      <c r="D6" s="8" t="s">
        <v>75</v>
      </c>
      <c r="E6" s="15">
        <v>282</v>
      </c>
      <c r="F6" s="15">
        <v>5849</v>
      </c>
      <c r="G6" s="15">
        <v>290</v>
      </c>
      <c r="H6" s="15">
        <v>6421</v>
      </c>
      <c r="I6" s="8" t="s">
        <v>85</v>
      </c>
      <c r="J6" s="8" t="s">
        <v>52</v>
      </c>
      <c r="K6" s="2" t="s">
        <v>86</v>
      </c>
    </row>
    <row r="7" spans="1:11" ht="30" customHeight="1">
      <c r="A7" s="8" t="s">
        <v>91</v>
      </c>
      <c r="B7" s="8" t="s">
        <v>88</v>
      </c>
      <c r="C7" s="8" t="s">
        <v>89</v>
      </c>
      <c r="D7" s="8" t="s">
        <v>75</v>
      </c>
      <c r="E7" s="15">
        <v>322</v>
      </c>
      <c r="F7" s="15">
        <v>8866</v>
      </c>
      <c r="G7" s="15">
        <v>242</v>
      </c>
      <c r="H7" s="15">
        <v>9430</v>
      </c>
      <c r="I7" s="8" t="s">
        <v>90</v>
      </c>
      <c r="J7" s="8" t="s">
        <v>52</v>
      </c>
      <c r="K7" s="2" t="s">
        <v>91</v>
      </c>
    </row>
    <row r="8" spans="1:11" ht="30" customHeight="1">
      <c r="A8" s="8" t="s">
        <v>96</v>
      </c>
      <c r="B8" s="8" t="s">
        <v>93</v>
      </c>
      <c r="C8" s="8" t="s">
        <v>94</v>
      </c>
      <c r="D8" s="8" t="s">
        <v>75</v>
      </c>
      <c r="E8" s="15">
        <v>190</v>
      </c>
      <c r="F8" s="15">
        <v>5579</v>
      </c>
      <c r="G8" s="15">
        <v>196</v>
      </c>
      <c r="H8" s="15">
        <v>5965</v>
      </c>
      <c r="I8" s="8" t="s">
        <v>95</v>
      </c>
      <c r="J8" s="8" t="s">
        <v>52</v>
      </c>
      <c r="K8" s="2" t="s">
        <v>96</v>
      </c>
    </row>
    <row r="9" spans="1:11" ht="30" customHeight="1">
      <c r="A9" s="8" t="s">
        <v>163</v>
      </c>
      <c r="B9" s="8" t="s">
        <v>159</v>
      </c>
      <c r="C9" s="8" t="s">
        <v>160</v>
      </c>
      <c r="D9" s="8" t="s">
        <v>161</v>
      </c>
      <c r="E9" s="15">
        <v>0</v>
      </c>
      <c r="F9" s="15">
        <v>0</v>
      </c>
      <c r="G9" s="15">
        <v>14365</v>
      </c>
      <c r="H9" s="15">
        <v>14365</v>
      </c>
      <c r="I9" s="8" t="s">
        <v>162</v>
      </c>
      <c r="J9" s="8" t="s">
        <v>52</v>
      </c>
      <c r="K9" s="2" t="s">
        <v>163</v>
      </c>
    </row>
    <row r="10" spans="1:11" ht="30" customHeight="1">
      <c r="A10" s="8" t="s">
        <v>168</v>
      </c>
      <c r="B10" s="8" t="s">
        <v>165</v>
      </c>
      <c r="C10" s="8" t="s">
        <v>166</v>
      </c>
      <c r="D10" s="8" t="s">
        <v>161</v>
      </c>
      <c r="E10" s="15">
        <v>0</v>
      </c>
      <c r="F10" s="15">
        <v>272667</v>
      </c>
      <c r="G10" s="15">
        <v>0</v>
      </c>
      <c r="H10" s="15">
        <v>272667</v>
      </c>
      <c r="I10" s="8" t="s">
        <v>167</v>
      </c>
      <c r="J10" s="8" t="s">
        <v>52</v>
      </c>
      <c r="K10" s="2" t="s">
        <v>168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9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57"/>
  <sheetViews>
    <sheetView view="pageBreakPreview" topLeftCell="A6" zoomScale="85" zoomScaleNormal="100" zoomScaleSheetLayoutView="85" workbookViewId="0">
      <selection activeCell="M24" sqref="M24"/>
    </sheetView>
  </sheetViews>
  <sheetFormatPr defaultRowHeight="16.5"/>
  <cols>
    <col min="1" max="1" width="77.625" customWidth="1"/>
    <col min="2" max="5" width="13.625" customWidth="1"/>
    <col min="6" max="6" width="12.625" customWidth="1"/>
    <col min="7" max="8" width="11.625" hidden="1" customWidth="1"/>
    <col min="9" max="10" width="30.625" hidden="1" customWidth="1"/>
    <col min="11" max="11" width="6.625" hidden="1" customWidth="1"/>
    <col min="12" max="12" width="13.625" hidden="1" customWidth="1"/>
  </cols>
  <sheetData>
    <row r="1" spans="1:12" ht="30" customHeight="1">
      <c r="A1" s="38" t="s">
        <v>596</v>
      </c>
      <c r="B1" s="38"/>
      <c r="C1" s="38"/>
      <c r="D1" s="38"/>
      <c r="E1" s="38"/>
      <c r="F1" s="38"/>
    </row>
    <row r="2" spans="1:12" ht="30" customHeight="1">
      <c r="A2" s="32" t="s">
        <v>1</v>
      </c>
      <c r="B2" s="32"/>
      <c r="C2" s="32"/>
      <c r="D2" s="32"/>
      <c r="E2" s="32"/>
      <c r="F2" s="32"/>
    </row>
    <row r="3" spans="1:12" ht="30" customHeight="1">
      <c r="A3" s="4" t="s">
        <v>597</v>
      </c>
      <c r="B3" s="4" t="s">
        <v>199</v>
      </c>
      <c r="C3" s="4" t="s">
        <v>200</v>
      </c>
      <c r="D3" s="4" t="s">
        <v>201</v>
      </c>
      <c r="E3" s="4" t="s">
        <v>202</v>
      </c>
      <c r="F3" s="4" t="s">
        <v>594</v>
      </c>
      <c r="G3" s="1" t="s">
        <v>595</v>
      </c>
      <c r="H3" s="1" t="s">
        <v>598</v>
      </c>
      <c r="I3" s="1" t="s">
        <v>599</v>
      </c>
      <c r="J3" s="1" t="s">
        <v>600</v>
      </c>
      <c r="K3" s="1" t="s">
        <v>4</v>
      </c>
      <c r="L3" s="1" t="s">
        <v>5</v>
      </c>
    </row>
    <row r="4" spans="1:12" ht="20.100000000000001" customHeight="1">
      <c r="A4" s="16" t="s">
        <v>601</v>
      </c>
      <c r="B4" s="16"/>
      <c r="C4" s="16"/>
      <c r="D4" s="16"/>
      <c r="E4" s="16"/>
      <c r="F4" s="17" t="s">
        <v>52</v>
      </c>
      <c r="G4" s="1" t="s">
        <v>77</v>
      </c>
      <c r="I4" s="1" t="s">
        <v>73</v>
      </c>
      <c r="J4" s="1" t="s">
        <v>74</v>
      </c>
      <c r="K4" s="1" t="s">
        <v>75</v>
      </c>
    </row>
    <row r="5" spans="1:12" ht="20.100000000000001" customHeight="1">
      <c r="A5" s="18" t="s">
        <v>52</v>
      </c>
      <c r="B5" s="19"/>
      <c r="C5" s="19"/>
      <c r="D5" s="19"/>
      <c r="E5" s="19"/>
      <c r="F5" s="18" t="s">
        <v>52</v>
      </c>
      <c r="G5" s="1" t="s">
        <v>77</v>
      </c>
      <c r="H5" s="1" t="s">
        <v>602</v>
      </c>
      <c r="I5" s="1" t="s">
        <v>52</v>
      </c>
      <c r="J5" s="1" t="s">
        <v>52</v>
      </c>
      <c r="K5" s="1" t="s">
        <v>75</v>
      </c>
      <c r="L5">
        <v>1</v>
      </c>
    </row>
    <row r="6" spans="1:12" ht="20.100000000000001" customHeight="1">
      <c r="A6" s="18" t="s">
        <v>603</v>
      </c>
      <c r="B6" s="19">
        <v>0</v>
      </c>
      <c r="C6" s="19">
        <v>0</v>
      </c>
      <c r="D6" s="19">
        <v>0</v>
      </c>
      <c r="E6" s="19">
        <v>0</v>
      </c>
      <c r="F6" s="18" t="s">
        <v>52</v>
      </c>
      <c r="G6" s="1" t="s">
        <v>77</v>
      </c>
      <c r="H6" s="1" t="s">
        <v>604</v>
      </c>
      <c r="I6" s="1" t="s">
        <v>605</v>
      </c>
      <c r="J6" s="1" t="s">
        <v>52</v>
      </c>
      <c r="K6" s="1" t="s">
        <v>52</v>
      </c>
    </row>
    <row r="7" spans="1:12" ht="20.100000000000001" customHeight="1">
      <c r="A7" s="18" t="s">
        <v>606</v>
      </c>
      <c r="B7" s="19">
        <v>0</v>
      </c>
      <c r="C7" s="19">
        <v>0</v>
      </c>
      <c r="D7" s="19">
        <v>0</v>
      </c>
      <c r="E7" s="19">
        <v>0</v>
      </c>
      <c r="F7" s="18" t="s">
        <v>52</v>
      </c>
      <c r="G7" s="1" t="s">
        <v>77</v>
      </c>
      <c r="H7" s="1" t="s">
        <v>604</v>
      </c>
      <c r="I7" s="1" t="s">
        <v>52</v>
      </c>
      <c r="J7" s="1" t="s">
        <v>52</v>
      </c>
      <c r="K7" s="1" t="s">
        <v>52</v>
      </c>
    </row>
    <row r="8" spans="1:12" ht="20.100000000000001" customHeight="1">
      <c r="A8" s="18" t="s">
        <v>607</v>
      </c>
      <c r="B8" s="19">
        <v>0</v>
      </c>
      <c r="C8" s="19">
        <v>0</v>
      </c>
      <c r="D8" s="19">
        <v>0</v>
      </c>
      <c r="E8" s="19">
        <v>0</v>
      </c>
      <c r="F8" s="18" t="s">
        <v>52</v>
      </c>
      <c r="G8" s="1" t="s">
        <v>77</v>
      </c>
      <c r="H8" s="1" t="s">
        <v>604</v>
      </c>
      <c r="I8" s="1" t="s">
        <v>608</v>
      </c>
      <c r="J8" s="1" t="s">
        <v>52</v>
      </c>
      <c r="K8" s="1" t="s">
        <v>52</v>
      </c>
    </row>
    <row r="9" spans="1:12" ht="20.100000000000001" customHeight="1">
      <c r="A9" s="18" t="s">
        <v>609</v>
      </c>
      <c r="B9" s="19">
        <v>0</v>
      </c>
      <c r="C9" s="19">
        <v>0</v>
      </c>
      <c r="D9" s="19">
        <v>0</v>
      </c>
      <c r="E9" s="19">
        <v>0</v>
      </c>
      <c r="F9" s="18" t="s">
        <v>52</v>
      </c>
      <c r="G9" s="1" t="s">
        <v>77</v>
      </c>
      <c r="H9" s="1" t="s">
        <v>604</v>
      </c>
      <c r="I9" s="1" t="s">
        <v>610</v>
      </c>
      <c r="J9" s="1" t="s">
        <v>52</v>
      </c>
      <c r="K9" s="1" t="s">
        <v>52</v>
      </c>
    </row>
    <row r="10" spans="1:12" ht="20.100000000000001" customHeight="1">
      <c r="A10" s="18" t="s">
        <v>611</v>
      </c>
      <c r="B10" s="19">
        <v>0</v>
      </c>
      <c r="C10" s="19">
        <v>0</v>
      </c>
      <c r="D10" s="19">
        <v>0</v>
      </c>
      <c r="E10" s="19">
        <v>0</v>
      </c>
      <c r="F10" s="18" t="s">
        <v>52</v>
      </c>
      <c r="G10" s="1" t="s">
        <v>77</v>
      </c>
      <c r="H10" s="1" t="s">
        <v>604</v>
      </c>
      <c r="I10" s="1" t="s">
        <v>612</v>
      </c>
      <c r="J10" s="1" t="s">
        <v>52</v>
      </c>
      <c r="K10" s="1" t="s">
        <v>52</v>
      </c>
    </row>
    <row r="11" spans="1:12" ht="20.100000000000001" customHeight="1">
      <c r="A11" s="18" t="s">
        <v>613</v>
      </c>
      <c r="B11" s="19">
        <v>0</v>
      </c>
      <c r="C11" s="19">
        <v>0</v>
      </c>
      <c r="D11" s="19">
        <v>0</v>
      </c>
      <c r="E11" s="19">
        <v>0</v>
      </c>
      <c r="F11" s="18" t="s">
        <v>52</v>
      </c>
      <c r="G11" s="1" t="s">
        <v>77</v>
      </c>
      <c r="H11" s="1" t="s">
        <v>604</v>
      </c>
      <c r="I11" s="1" t="s">
        <v>614</v>
      </c>
      <c r="J11" s="1" t="s">
        <v>52</v>
      </c>
      <c r="K11" s="1" t="s">
        <v>52</v>
      </c>
    </row>
    <row r="12" spans="1:12" ht="20.100000000000001" customHeight="1">
      <c r="A12" s="18" t="s">
        <v>615</v>
      </c>
      <c r="B12" s="19">
        <v>0</v>
      </c>
      <c r="C12" s="19">
        <v>0</v>
      </c>
      <c r="D12" s="19">
        <v>0</v>
      </c>
      <c r="E12" s="19">
        <v>0</v>
      </c>
      <c r="F12" s="18" t="s">
        <v>52</v>
      </c>
      <c r="G12" s="1" t="s">
        <v>77</v>
      </c>
      <c r="H12" s="1" t="s">
        <v>604</v>
      </c>
      <c r="I12" s="1" t="s">
        <v>616</v>
      </c>
      <c r="J12" s="1" t="s">
        <v>52</v>
      </c>
      <c r="K12" s="1" t="s">
        <v>52</v>
      </c>
    </row>
    <row r="13" spans="1:12" ht="20.100000000000001" customHeight="1">
      <c r="A13" s="18" t="s">
        <v>617</v>
      </c>
      <c r="B13" s="19">
        <v>0</v>
      </c>
      <c r="C13" s="19">
        <v>0</v>
      </c>
      <c r="D13" s="19">
        <v>0</v>
      </c>
      <c r="E13" s="19">
        <v>0</v>
      </c>
      <c r="F13" s="18" t="s">
        <v>52</v>
      </c>
      <c r="G13" s="1" t="s">
        <v>77</v>
      </c>
      <c r="H13" s="1" t="s">
        <v>604</v>
      </c>
      <c r="I13" s="1" t="s">
        <v>618</v>
      </c>
      <c r="J13" s="1" t="s">
        <v>52</v>
      </c>
      <c r="K13" s="1" t="s">
        <v>52</v>
      </c>
    </row>
    <row r="14" spans="1:12" ht="20.100000000000001" customHeight="1">
      <c r="A14" s="18" t="s">
        <v>606</v>
      </c>
      <c r="B14" s="19">
        <v>0</v>
      </c>
      <c r="C14" s="19">
        <v>0</v>
      </c>
      <c r="D14" s="19">
        <v>0</v>
      </c>
      <c r="E14" s="19">
        <v>0</v>
      </c>
      <c r="F14" s="18" t="s">
        <v>52</v>
      </c>
      <c r="G14" s="1" t="s">
        <v>77</v>
      </c>
      <c r="H14" s="1" t="s">
        <v>604</v>
      </c>
      <c r="I14" s="1" t="s">
        <v>52</v>
      </c>
      <c r="J14" s="1" t="s">
        <v>52</v>
      </c>
      <c r="K14" s="1" t="s">
        <v>52</v>
      </c>
    </row>
    <row r="15" spans="1:12" ht="20.100000000000001" customHeight="1">
      <c r="A15" s="18" t="s">
        <v>619</v>
      </c>
      <c r="B15" s="19">
        <v>273.39999999999998</v>
      </c>
      <c r="C15" s="19">
        <v>0</v>
      </c>
      <c r="D15" s="19">
        <v>0</v>
      </c>
      <c r="E15" s="19">
        <v>273.39999999999998</v>
      </c>
      <c r="F15" s="18" t="s">
        <v>52</v>
      </c>
      <c r="G15" s="1" t="s">
        <v>77</v>
      </c>
      <c r="H15" s="1" t="s">
        <v>604</v>
      </c>
      <c r="I15" s="1" t="s">
        <v>620</v>
      </c>
      <c r="J15" s="1" t="s">
        <v>52</v>
      </c>
      <c r="K15" s="1" t="s">
        <v>52</v>
      </c>
    </row>
    <row r="16" spans="1:12" ht="20.100000000000001" customHeight="1">
      <c r="A16" s="18" t="s">
        <v>621</v>
      </c>
      <c r="B16" s="19">
        <v>0</v>
      </c>
      <c r="C16" s="19">
        <v>805.4</v>
      </c>
      <c r="D16" s="19">
        <v>0</v>
      </c>
      <c r="E16" s="19">
        <v>805.4</v>
      </c>
      <c r="F16" s="18" t="s">
        <v>52</v>
      </c>
      <c r="G16" s="1" t="s">
        <v>77</v>
      </c>
      <c r="H16" s="1" t="s">
        <v>604</v>
      </c>
      <c r="I16" s="1" t="s">
        <v>622</v>
      </c>
      <c r="J16" s="1" t="s">
        <v>52</v>
      </c>
      <c r="K16" s="1" t="s">
        <v>52</v>
      </c>
    </row>
    <row r="17" spans="1:12" ht="20.100000000000001" customHeight="1">
      <c r="A17" s="18" t="s">
        <v>623</v>
      </c>
      <c r="B17" s="19">
        <v>0</v>
      </c>
      <c r="C17" s="19">
        <v>0</v>
      </c>
      <c r="D17" s="19">
        <v>281.39999999999998</v>
      </c>
      <c r="E17" s="19">
        <v>281.39999999999998</v>
      </c>
      <c r="F17" s="18" t="s">
        <v>52</v>
      </c>
      <c r="G17" s="1" t="s">
        <v>77</v>
      </c>
      <c r="H17" s="1" t="s">
        <v>604</v>
      </c>
      <c r="I17" s="1" t="s">
        <v>624</v>
      </c>
      <c r="J17" s="1" t="s">
        <v>52</v>
      </c>
      <c r="K17" s="1" t="s">
        <v>52</v>
      </c>
    </row>
    <row r="18" spans="1:12" ht="20.100000000000001" customHeight="1">
      <c r="A18" s="18" t="s">
        <v>625</v>
      </c>
      <c r="B18" s="19">
        <v>273.39999999999998</v>
      </c>
      <c r="C18" s="19">
        <v>805.4</v>
      </c>
      <c r="D18" s="19">
        <v>281.39999999999998</v>
      </c>
      <c r="E18" s="19">
        <v>1360.2</v>
      </c>
      <c r="F18" s="18" t="s">
        <v>52</v>
      </c>
      <c r="G18" s="1" t="s">
        <v>77</v>
      </c>
      <c r="H18" s="1" t="s">
        <v>604</v>
      </c>
      <c r="I18" s="1" t="s">
        <v>626</v>
      </c>
      <c r="J18" s="1" t="s">
        <v>52</v>
      </c>
      <c r="K18" s="1" t="s">
        <v>52</v>
      </c>
    </row>
    <row r="19" spans="1:12" ht="20.100000000000001" customHeight="1">
      <c r="A19" s="18" t="s">
        <v>627</v>
      </c>
      <c r="B19" s="20">
        <v>273</v>
      </c>
      <c r="C19" s="20">
        <v>805</v>
      </c>
      <c r="D19" s="20">
        <v>281</v>
      </c>
      <c r="E19" s="20">
        <v>1359</v>
      </c>
      <c r="F19" s="21"/>
    </row>
    <row r="20" spans="1:12" ht="20.100000000000001" customHeight="1">
      <c r="A20" s="21"/>
      <c r="B20" s="21"/>
      <c r="C20" s="21"/>
      <c r="D20" s="21"/>
      <c r="E20" s="21"/>
      <c r="F20" s="21"/>
    </row>
    <row r="21" spans="1:12" ht="20.100000000000001" customHeight="1">
      <c r="A21" s="21" t="s">
        <v>628</v>
      </c>
      <c r="B21" s="21"/>
      <c r="C21" s="21"/>
      <c r="D21" s="21"/>
      <c r="E21" s="21"/>
      <c r="F21" s="18" t="s">
        <v>52</v>
      </c>
      <c r="G21" s="1" t="s">
        <v>81</v>
      </c>
      <c r="I21" s="1" t="s">
        <v>79</v>
      </c>
      <c r="J21" s="1" t="s">
        <v>74</v>
      </c>
      <c r="K21" s="1" t="s">
        <v>75</v>
      </c>
    </row>
    <row r="22" spans="1:12" ht="20.100000000000001" customHeight="1">
      <c r="A22" s="18" t="s">
        <v>52</v>
      </c>
      <c r="B22" s="19"/>
      <c r="C22" s="19"/>
      <c r="D22" s="19"/>
      <c r="E22" s="19"/>
      <c r="F22" s="18" t="s">
        <v>52</v>
      </c>
      <c r="G22" s="1" t="s">
        <v>81</v>
      </c>
      <c r="H22" s="1" t="s">
        <v>602</v>
      </c>
      <c r="I22" s="1" t="s">
        <v>52</v>
      </c>
      <c r="J22" s="1" t="s">
        <v>52</v>
      </c>
      <c r="K22" s="1" t="s">
        <v>52</v>
      </c>
      <c r="L22">
        <v>1</v>
      </c>
    </row>
    <row r="23" spans="1:12" ht="20.100000000000001" customHeight="1">
      <c r="A23" s="18" t="s">
        <v>629</v>
      </c>
      <c r="B23" s="19">
        <v>0</v>
      </c>
      <c r="C23" s="19">
        <v>0</v>
      </c>
      <c r="D23" s="19">
        <v>0</v>
      </c>
      <c r="E23" s="19">
        <v>0</v>
      </c>
      <c r="F23" s="18" t="s">
        <v>52</v>
      </c>
      <c r="G23" s="1" t="s">
        <v>81</v>
      </c>
      <c r="H23" s="1" t="s">
        <v>604</v>
      </c>
      <c r="I23" s="1" t="s">
        <v>630</v>
      </c>
      <c r="J23" s="1" t="s">
        <v>52</v>
      </c>
      <c r="K23" s="1" t="s">
        <v>52</v>
      </c>
    </row>
    <row r="24" spans="1:12" ht="20.100000000000001" customHeight="1">
      <c r="A24" s="18" t="s">
        <v>606</v>
      </c>
      <c r="B24" s="19">
        <v>0</v>
      </c>
      <c r="C24" s="19">
        <v>0</v>
      </c>
      <c r="D24" s="19">
        <v>0</v>
      </c>
      <c r="E24" s="19">
        <v>0</v>
      </c>
      <c r="F24" s="18" t="s">
        <v>52</v>
      </c>
      <c r="G24" s="1" t="s">
        <v>81</v>
      </c>
      <c r="H24" s="1" t="s">
        <v>604</v>
      </c>
      <c r="I24" s="1" t="s">
        <v>52</v>
      </c>
      <c r="J24" s="1" t="s">
        <v>52</v>
      </c>
      <c r="K24" s="1" t="s">
        <v>52</v>
      </c>
    </row>
    <row r="25" spans="1:12" ht="20.100000000000001" customHeight="1">
      <c r="A25" s="18" t="s">
        <v>631</v>
      </c>
      <c r="B25" s="19">
        <v>0</v>
      </c>
      <c r="C25" s="19">
        <v>0</v>
      </c>
      <c r="D25" s="19">
        <v>0</v>
      </c>
      <c r="E25" s="19">
        <v>0</v>
      </c>
      <c r="F25" s="18" t="s">
        <v>52</v>
      </c>
      <c r="G25" s="1" t="s">
        <v>81</v>
      </c>
      <c r="H25" s="1" t="s">
        <v>604</v>
      </c>
      <c r="I25" s="1" t="s">
        <v>632</v>
      </c>
      <c r="J25" s="1" t="s">
        <v>52</v>
      </c>
      <c r="K25" s="1" t="s">
        <v>52</v>
      </c>
    </row>
    <row r="26" spans="1:12" ht="20.100000000000001" customHeight="1">
      <c r="A26" s="18" t="s">
        <v>633</v>
      </c>
      <c r="B26" s="19">
        <v>0</v>
      </c>
      <c r="C26" s="19">
        <v>0</v>
      </c>
      <c r="D26" s="19">
        <v>0</v>
      </c>
      <c r="E26" s="19">
        <v>0</v>
      </c>
      <c r="F26" s="18" t="s">
        <v>52</v>
      </c>
      <c r="G26" s="1" t="s">
        <v>81</v>
      </c>
      <c r="H26" s="1" t="s">
        <v>604</v>
      </c>
      <c r="I26" s="1" t="s">
        <v>634</v>
      </c>
      <c r="J26" s="1" t="s">
        <v>52</v>
      </c>
      <c r="K26" s="1" t="s">
        <v>52</v>
      </c>
    </row>
    <row r="27" spans="1:12" ht="20.100000000000001" customHeight="1">
      <c r="A27" s="18" t="s">
        <v>635</v>
      </c>
      <c r="B27" s="19">
        <v>0</v>
      </c>
      <c r="C27" s="19">
        <v>0</v>
      </c>
      <c r="D27" s="19">
        <v>0</v>
      </c>
      <c r="E27" s="19">
        <v>0</v>
      </c>
      <c r="F27" s="18" t="s">
        <v>52</v>
      </c>
      <c r="G27" s="1" t="s">
        <v>81</v>
      </c>
      <c r="H27" s="1" t="s">
        <v>604</v>
      </c>
      <c r="I27" s="1" t="s">
        <v>636</v>
      </c>
      <c r="J27" s="1" t="s">
        <v>52</v>
      </c>
      <c r="K27" s="1" t="s">
        <v>52</v>
      </c>
    </row>
    <row r="28" spans="1:12" ht="20.100000000000001" customHeight="1">
      <c r="A28" s="18" t="s">
        <v>637</v>
      </c>
      <c r="B28" s="19">
        <v>0</v>
      </c>
      <c r="C28" s="19">
        <v>0</v>
      </c>
      <c r="D28" s="19">
        <v>0</v>
      </c>
      <c r="E28" s="19">
        <v>0</v>
      </c>
      <c r="F28" s="18" t="s">
        <v>52</v>
      </c>
      <c r="G28" s="1" t="s">
        <v>81</v>
      </c>
      <c r="H28" s="1" t="s">
        <v>604</v>
      </c>
      <c r="I28" s="1" t="s">
        <v>638</v>
      </c>
      <c r="J28" s="1" t="s">
        <v>52</v>
      </c>
      <c r="K28" s="1" t="s">
        <v>52</v>
      </c>
    </row>
    <row r="29" spans="1:12" ht="20.100000000000001" customHeight="1">
      <c r="A29" s="18" t="s">
        <v>615</v>
      </c>
      <c r="B29" s="19">
        <v>0</v>
      </c>
      <c r="C29" s="19">
        <v>0</v>
      </c>
      <c r="D29" s="19">
        <v>0</v>
      </c>
      <c r="E29" s="19">
        <v>0</v>
      </c>
      <c r="F29" s="18" t="s">
        <v>52</v>
      </c>
      <c r="G29" s="1" t="s">
        <v>81</v>
      </c>
      <c r="H29" s="1" t="s">
        <v>604</v>
      </c>
      <c r="I29" s="1" t="s">
        <v>639</v>
      </c>
      <c r="J29" s="1" t="s">
        <v>52</v>
      </c>
      <c r="K29" s="1" t="s">
        <v>52</v>
      </c>
    </row>
    <row r="30" spans="1:12" ht="20.100000000000001" customHeight="1">
      <c r="A30" s="18" t="s">
        <v>640</v>
      </c>
      <c r="B30" s="19">
        <v>0</v>
      </c>
      <c r="C30" s="19">
        <v>0</v>
      </c>
      <c r="D30" s="19">
        <v>0</v>
      </c>
      <c r="E30" s="19">
        <v>0</v>
      </c>
      <c r="F30" s="18" t="s">
        <v>52</v>
      </c>
      <c r="G30" s="1" t="s">
        <v>81</v>
      </c>
      <c r="H30" s="1" t="s">
        <v>604</v>
      </c>
      <c r="I30" s="1" t="s">
        <v>618</v>
      </c>
      <c r="J30" s="1" t="s">
        <v>52</v>
      </c>
      <c r="K30" s="1" t="s">
        <v>52</v>
      </c>
    </row>
    <row r="31" spans="1:12" ht="20.100000000000001" customHeight="1">
      <c r="A31" s="18" t="s">
        <v>606</v>
      </c>
      <c r="B31" s="19">
        <v>0</v>
      </c>
      <c r="C31" s="19">
        <v>0</v>
      </c>
      <c r="D31" s="19">
        <v>0</v>
      </c>
      <c r="E31" s="19">
        <v>0</v>
      </c>
      <c r="F31" s="18" t="s">
        <v>52</v>
      </c>
      <c r="G31" s="1" t="s">
        <v>81</v>
      </c>
      <c r="H31" s="1" t="s">
        <v>604</v>
      </c>
      <c r="I31" s="1" t="s">
        <v>52</v>
      </c>
      <c r="J31" s="1" t="s">
        <v>52</v>
      </c>
      <c r="K31" s="1" t="s">
        <v>52</v>
      </c>
    </row>
    <row r="32" spans="1:12" ht="20.100000000000001" customHeight="1">
      <c r="A32" s="18" t="s">
        <v>641</v>
      </c>
      <c r="B32" s="19">
        <v>238.6</v>
      </c>
      <c r="C32" s="19">
        <v>0</v>
      </c>
      <c r="D32" s="19">
        <v>0</v>
      </c>
      <c r="E32" s="19">
        <v>238.6</v>
      </c>
      <c r="F32" s="18" t="s">
        <v>52</v>
      </c>
      <c r="G32" s="1" t="s">
        <v>81</v>
      </c>
      <c r="H32" s="1" t="s">
        <v>604</v>
      </c>
      <c r="I32" s="1" t="s">
        <v>620</v>
      </c>
      <c r="J32" s="1" t="s">
        <v>52</v>
      </c>
      <c r="K32" s="1" t="s">
        <v>52</v>
      </c>
    </row>
    <row r="33" spans="1:12" ht="20.100000000000001" customHeight="1">
      <c r="A33" s="18" t="s">
        <v>642</v>
      </c>
      <c r="B33" s="19">
        <v>0</v>
      </c>
      <c r="C33" s="19">
        <v>702.9</v>
      </c>
      <c r="D33" s="19">
        <v>0</v>
      </c>
      <c r="E33" s="19">
        <v>702.9</v>
      </c>
      <c r="F33" s="18" t="s">
        <v>52</v>
      </c>
      <c r="G33" s="1" t="s">
        <v>81</v>
      </c>
      <c r="H33" s="1" t="s">
        <v>604</v>
      </c>
      <c r="I33" s="1" t="s">
        <v>622</v>
      </c>
      <c r="J33" s="1" t="s">
        <v>52</v>
      </c>
      <c r="K33" s="1" t="s">
        <v>52</v>
      </c>
    </row>
    <row r="34" spans="1:12" ht="20.100000000000001" customHeight="1">
      <c r="A34" s="18" t="s">
        <v>643</v>
      </c>
      <c r="B34" s="19">
        <v>0</v>
      </c>
      <c r="C34" s="19">
        <v>0</v>
      </c>
      <c r="D34" s="19">
        <v>245.6</v>
      </c>
      <c r="E34" s="19">
        <v>245.6</v>
      </c>
      <c r="F34" s="18" t="s">
        <v>52</v>
      </c>
      <c r="G34" s="1" t="s">
        <v>81</v>
      </c>
      <c r="H34" s="1" t="s">
        <v>604</v>
      </c>
      <c r="I34" s="1" t="s">
        <v>624</v>
      </c>
      <c r="J34" s="1" t="s">
        <v>52</v>
      </c>
      <c r="K34" s="1" t="s">
        <v>52</v>
      </c>
    </row>
    <row r="35" spans="1:12" ht="20.100000000000001" customHeight="1">
      <c r="A35" s="18" t="s">
        <v>625</v>
      </c>
      <c r="B35" s="19">
        <v>238.6</v>
      </c>
      <c r="C35" s="19">
        <v>702.9</v>
      </c>
      <c r="D35" s="19">
        <v>245.6</v>
      </c>
      <c r="E35" s="19">
        <v>1187.0999999999999</v>
      </c>
      <c r="F35" s="18" t="s">
        <v>52</v>
      </c>
      <c r="G35" s="1" t="s">
        <v>81</v>
      </c>
      <c r="H35" s="1" t="s">
        <v>604</v>
      </c>
      <c r="I35" s="1" t="s">
        <v>626</v>
      </c>
      <c r="J35" s="1" t="s">
        <v>52</v>
      </c>
      <c r="K35" s="1" t="s">
        <v>52</v>
      </c>
    </row>
    <row r="36" spans="1:12" ht="20.100000000000001" customHeight="1">
      <c r="A36" s="18" t="s">
        <v>627</v>
      </c>
      <c r="B36" s="20">
        <v>238</v>
      </c>
      <c r="C36" s="20">
        <v>702</v>
      </c>
      <c r="D36" s="20">
        <v>245</v>
      </c>
      <c r="E36" s="20">
        <v>1185</v>
      </c>
      <c r="F36" s="21"/>
    </row>
    <row r="37" spans="1:12" ht="20.100000000000001" customHeight="1">
      <c r="A37" s="21"/>
      <c r="B37" s="21"/>
      <c r="C37" s="21"/>
      <c r="D37" s="21"/>
      <c r="E37" s="21"/>
      <c r="F37" s="21"/>
    </row>
    <row r="38" spans="1:12" ht="20.100000000000001" customHeight="1">
      <c r="A38" s="21" t="s">
        <v>644</v>
      </c>
      <c r="B38" s="21"/>
      <c r="C38" s="21"/>
      <c r="D38" s="21"/>
      <c r="E38" s="21"/>
      <c r="F38" s="18" t="s">
        <v>52</v>
      </c>
      <c r="G38" s="1" t="s">
        <v>86</v>
      </c>
      <c r="I38" s="1" t="s">
        <v>83</v>
      </c>
      <c r="J38" s="1" t="s">
        <v>84</v>
      </c>
      <c r="K38" s="1" t="s">
        <v>75</v>
      </c>
    </row>
    <row r="39" spans="1:12" ht="20.100000000000001" customHeight="1">
      <c r="A39" s="18" t="s">
        <v>52</v>
      </c>
      <c r="B39" s="19"/>
      <c r="C39" s="19"/>
      <c r="D39" s="19"/>
      <c r="E39" s="19"/>
      <c r="F39" s="18" t="s">
        <v>52</v>
      </c>
      <c r="G39" s="1" t="s">
        <v>86</v>
      </c>
      <c r="H39" s="1" t="s">
        <v>602</v>
      </c>
      <c r="I39" s="1" t="s">
        <v>52</v>
      </c>
      <c r="J39" s="1" t="s">
        <v>52</v>
      </c>
      <c r="K39" s="1" t="s">
        <v>52</v>
      </c>
      <c r="L39">
        <v>1</v>
      </c>
    </row>
    <row r="40" spans="1:12" ht="20.100000000000001" customHeight="1">
      <c r="A40" s="18" t="s">
        <v>645</v>
      </c>
      <c r="B40" s="19">
        <v>0</v>
      </c>
      <c r="C40" s="19">
        <v>0</v>
      </c>
      <c r="D40" s="19">
        <v>0</v>
      </c>
      <c r="E40" s="19">
        <v>0</v>
      </c>
      <c r="F40" s="18" t="s">
        <v>52</v>
      </c>
      <c r="G40" s="1" t="s">
        <v>86</v>
      </c>
      <c r="H40" s="1" t="s">
        <v>604</v>
      </c>
      <c r="I40" s="1" t="s">
        <v>646</v>
      </c>
      <c r="J40" s="1" t="s">
        <v>52</v>
      </c>
      <c r="K40" s="1" t="s">
        <v>52</v>
      </c>
    </row>
    <row r="41" spans="1:12" ht="20.100000000000001" customHeight="1">
      <c r="A41" s="18" t="s">
        <v>606</v>
      </c>
      <c r="B41" s="19">
        <v>0</v>
      </c>
      <c r="C41" s="19">
        <v>0</v>
      </c>
      <c r="D41" s="19">
        <v>0</v>
      </c>
      <c r="E41" s="19">
        <v>0</v>
      </c>
      <c r="F41" s="18" t="s">
        <v>52</v>
      </c>
      <c r="G41" s="1" t="s">
        <v>86</v>
      </c>
      <c r="H41" s="1" t="s">
        <v>604</v>
      </c>
      <c r="I41" s="1" t="s">
        <v>52</v>
      </c>
      <c r="J41" s="1" t="s">
        <v>52</v>
      </c>
      <c r="K41" s="1" t="s">
        <v>52</v>
      </c>
    </row>
    <row r="42" spans="1:12" ht="20.100000000000001" customHeight="1">
      <c r="A42" s="18" t="s">
        <v>607</v>
      </c>
      <c r="B42" s="19">
        <v>0</v>
      </c>
      <c r="C42" s="19">
        <v>0</v>
      </c>
      <c r="D42" s="19">
        <v>0</v>
      </c>
      <c r="E42" s="19">
        <v>0</v>
      </c>
      <c r="F42" s="18" t="s">
        <v>52</v>
      </c>
      <c r="G42" s="1" t="s">
        <v>86</v>
      </c>
      <c r="H42" s="1" t="s">
        <v>604</v>
      </c>
      <c r="I42" s="1" t="s">
        <v>608</v>
      </c>
      <c r="J42" s="1" t="s">
        <v>52</v>
      </c>
      <c r="K42" s="1" t="s">
        <v>52</v>
      </c>
    </row>
    <row r="43" spans="1:12" ht="20.100000000000001" customHeight="1">
      <c r="A43" s="18" t="s">
        <v>609</v>
      </c>
      <c r="B43" s="19">
        <v>0</v>
      </c>
      <c r="C43" s="19">
        <v>0</v>
      </c>
      <c r="D43" s="19">
        <v>0</v>
      </c>
      <c r="E43" s="19">
        <v>0</v>
      </c>
      <c r="F43" s="18" t="s">
        <v>52</v>
      </c>
      <c r="G43" s="1" t="s">
        <v>86</v>
      </c>
      <c r="H43" s="1" t="s">
        <v>604</v>
      </c>
      <c r="I43" s="1" t="s">
        <v>610</v>
      </c>
      <c r="J43" s="1" t="s">
        <v>52</v>
      </c>
      <c r="K43" s="1" t="s">
        <v>52</v>
      </c>
    </row>
    <row r="44" spans="1:12" ht="20.100000000000001" customHeight="1">
      <c r="A44" s="18" t="s">
        <v>611</v>
      </c>
      <c r="B44" s="19">
        <v>0</v>
      </c>
      <c r="C44" s="19">
        <v>0</v>
      </c>
      <c r="D44" s="19">
        <v>0</v>
      </c>
      <c r="E44" s="19">
        <v>0</v>
      </c>
      <c r="F44" s="18" t="s">
        <v>52</v>
      </c>
      <c r="G44" s="1" t="s">
        <v>86</v>
      </c>
      <c r="H44" s="1" t="s">
        <v>604</v>
      </c>
      <c r="I44" s="1" t="s">
        <v>612</v>
      </c>
      <c r="J44" s="1" t="s">
        <v>52</v>
      </c>
      <c r="K44" s="1" t="s">
        <v>52</v>
      </c>
    </row>
    <row r="45" spans="1:12" ht="20.100000000000001" customHeight="1">
      <c r="A45" s="18" t="s">
        <v>647</v>
      </c>
      <c r="B45" s="19">
        <v>0</v>
      </c>
      <c r="C45" s="19">
        <v>0</v>
      </c>
      <c r="D45" s="19">
        <v>0</v>
      </c>
      <c r="E45" s="19">
        <v>0</v>
      </c>
      <c r="F45" s="18" t="s">
        <v>52</v>
      </c>
      <c r="G45" s="1" t="s">
        <v>86</v>
      </c>
      <c r="H45" s="1" t="s">
        <v>604</v>
      </c>
      <c r="I45" s="1" t="s">
        <v>648</v>
      </c>
      <c r="J45" s="1" t="s">
        <v>52</v>
      </c>
      <c r="K45" s="1" t="s">
        <v>52</v>
      </c>
    </row>
    <row r="46" spans="1:12" ht="20.100000000000001" customHeight="1">
      <c r="A46" s="18" t="s">
        <v>649</v>
      </c>
      <c r="B46" s="19">
        <v>0</v>
      </c>
      <c r="C46" s="19">
        <v>0</v>
      </c>
      <c r="D46" s="19">
        <v>0</v>
      </c>
      <c r="E46" s="19">
        <v>0</v>
      </c>
      <c r="F46" s="18" t="s">
        <v>52</v>
      </c>
      <c r="G46" s="1" t="s">
        <v>86</v>
      </c>
      <c r="H46" s="1" t="s">
        <v>604</v>
      </c>
      <c r="I46" s="1" t="s">
        <v>650</v>
      </c>
      <c r="J46" s="1" t="s">
        <v>52</v>
      </c>
      <c r="K46" s="1" t="s">
        <v>52</v>
      </c>
    </row>
    <row r="47" spans="1:12" ht="20.100000000000001" customHeight="1">
      <c r="A47" s="18" t="s">
        <v>651</v>
      </c>
      <c r="B47" s="19">
        <v>0</v>
      </c>
      <c r="C47" s="19">
        <v>0</v>
      </c>
      <c r="D47" s="19">
        <v>0</v>
      </c>
      <c r="E47" s="19">
        <v>0</v>
      </c>
      <c r="F47" s="18" t="s">
        <v>52</v>
      </c>
      <c r="G47" s="1" t="s">
        <v>86</v>
      </c>
      <c r="H47" s="1" t="s">
        <v>604</v>
      </c>
      <c r="I47" s="1" t="s">
        <v>652</v>
      </c>
      <c r="J47" s="1" t="s">
        <v>52</v>
      </c>
      <c r="K47" s="1" t="s">
        <v>52</v>
      </c>
    </row>
    <row r="48" spans="1:12" ht="20.100000000000001" customHeight="1">
      <c r="A48" s="18" t="s">
        <v>653</v>
      </c>
      <c r="B48" s="19">
        <v>0</v>
      </c>
      <c r="C48" s="19">
        <v>0</v>
      </c>
      <c r="D48" s="19">
        <v>0</v>
      </c>
      <c r="E48" s="19">
        <v>0</v>
      </c>
      <c r="F48" s="18" t="s">
        <v>52</v>
      </c>
      <c r="G48" s="1" t="s">
        <v>86</v>
      </c>
      <c r="H48" s="1" t="s">
        <v>604</v>
      </c>
      <c r="I48" s="1" t="s">
        <v>654</v>
      </c>
      <c r="J48" s="1" t="s">
        <v>52</v>
      </c>
      <c r="K48" s="1" t="s">
        <v>52</v>
      </c>
    </row>
    <row r="49" spans="1:12" ht="20.100000000000001" customHeight="1">
      <c r="A49" s="18" t="s">
        <v>606</v>
      </c>
      <c r="B49" s="19">
        <v>0</v>
      </c>
      <c r="C49" s="19">
        <v>0</v>
      </c>
      <c r="D49" s="19">
        <v>0</v>
      </c>
      <c r="E49" s="19">
        <v>0</v>
      </c>
      <c r="F49" s="18" t="s">
        <v>52</v>
      </c>
      <c r="G49" s="1" t="s">
        <v>86</v>
      </c>
      <c r="H49" s="1" t="s">
        <v>604</v>
      </c>
      <c r="I49" s="1" t="s">
        <v>52</v>
      </c>
      <c r="J49" s="1" t="s">
        <v>52</v>
      </c>
      <c r="K49" s="1" t="s">
        <v>52</v>
      </c>
    </row>
    <row r="50" spans="1:12" ht="20.100000000000001" customHeight="1">
      <c r="A50" s="18" t="s">
        <v>655</v>
      </c>
      <c r="B50" s="19">
        <v>282.7</v>
      </c>
      <c r="C50" s="19">
        <v>0</v>
      </c>
      <c r="D50" s="19">
        <v>0</v>
      </c>
      <c r="E50" s="19">
        <v>282.7</v>
      </c>
      <c r="F50" s="18" t="s">
        <v>52</v>
      </c>
      <c r="G50" s="1" t="s">
        <v>86</v>
      </c>
      <c r="H50" s="1" t="s">
        <v>604</v>
      </c>
      <c r="I50" s="1" t="s">
        <v>620</v>
      </c>
      <c r="J50" s="1" t="s">
        <v>52</v>
      </c>
      <c r="K50" s="1" t="s">
        <v>52</v>
      </c>
    </row>
    <row r="51" spans="1:12" ht="20.100000000000001" customHeight="1">
      <c r="A51" s="18" t="s">
        <v>656</v>
      </c>
      <c r="B51" s="19">
        <v>0</v>
      </c>
      <c r="C51" s="19">
        <v>832.7</v>
      </c>
      <c r="D51" s="19">
        <v>0</v>
      </c>
      <c r="E51" s="19">
        <v>832.7</v>
      </c>
      <c r="F51" s="18" t="s">
        <v>52</v>
      </c>
      <c r="G51" s="1" t="s">
        <v>86</v>
      </c>
      <c r="H51" s="1" t="s">
        <v>604</v>
      </c>
      <c r="I51" s="1" t="s">
        <v>622</v>
      </c>
      <c r="J51" s="1" t="s">
        <v>52</v>
      </c>
      <c r="K51" s="1" t="s">
        <v>52</v>
      </c>
    </row>
    <row r="52" spans="1:12" ht="20.100000000000001" customHeight="1">
      <c r="A52" s="18" t="s">
        <v>657</v>
      </c>
      <c r="B52" s="19">
        <v>0</v>
      </c>
      <c r="C52" s="19">
        <v>0</v>
      </c>
      <c r="D52" s="19">
        <v>290.89999999999998</v>
      </c>
      <c r="E52" s="19">
        <v>290.89999999999998</v>
      </c>
      <c r="F52" s="18" t="s">
        <v>52</v>
      </c>
      <c r="G52" s="1" t="s">
        <v>86</v>
      </c>
      <c r="H52" s="1" t="s">
        <v>604</v>
      </c>
      <c r="I52" s="1" t="s">
        <v>624</v>
      </c>
      <c r="J52" s="1" t="s">
        <v>52</v>
      </c>
      <c r="K52" s="1" t="s">
        <v>52</v>
      </c>
    </row>
    <row r="53" spans="1:12" ht="20.100000000000001" customHeight="1">
      <c r="A53" s="18" t="s">
        <v>625</v>
      </c>
      <c r="B53" s="19">
        <v>282.7</v>
      </c>
      <c r="C53" s="19">
        <v>832.7</v>
      </c>
      <c r="D53" s="19">
        <v>290.89999999999998</v>
      </c>
      <c r="E53" s="19">
        <v>1406.3</v>
      </c>
      <c r="F53" s="18" t="s">
        <v>52</v>
      </c>
      <c r="G53" s="1" t="s">
        <v>86</v>
      </c>
      <c r="H53" s="1" t="s">
        <v>604</v>
      </c>
      <c r="I53" s="1" t="s">
        <v>626</v>
      </c>
      <c r="J53" s="1" t="s">
        <v>52</v>
      </c>
      <c r="K53" s="1" t="s">
        <v>52</v>
      </c>
    </row>
    <row r="54" spans="1:12" ht="20.100000000000001" customHeight="1">
      <c r="A54" s="18" t="s">
        <v>606</v>
      </c>
      <c r="B54" s="19">
        <v>0</v>
      </c>
      <c r="C54" s="19">
        <v>0</v>
      </c>
      <c r="D54" s="19">
        <v>0</v>
      </c>
      <c r="E54" s="19">
        <v>0</v>
      </c>
      <c r="F54" s="18" t="s">
        <v>52</v>
      </c>
      <c r="G54" s="1" t="s">
        <v>86</v>
      </c>
      <c r="H54" s="1" t="s">
        <v>604</v>
      </c>
      <c r="I54" s="1" t="s">
        <v>52</v>
      </c>
      <c r="J54" s="1" t="s">
        <v>52</v>
      </c>
      <c r="K54" s="1" t="s">
        <v>52</v>
      </c>
    </row>
    <row r="55" spans="1:12" ht="20.100000000000001" customHeight="1">
      <c r="A55" s="18" t="s">
        <v>658</v>
      </c>
      <c r="B55" s="19">
        <v>0</v>
      </c>
      <c r="C55" s="19">
        <v>0</v>
      </c>
      <c r="D55" s="19">
        <v>0</v>
      </c>
      <c r="E55" s="19">
        <v>0</v>
      </c>
      <c r="F55" s="18" t="s">
        <v>52</v>
      </c>
      <c r="G55" s="1" t="s">
        <v>86</v>
      </c>
      <c r="H55" s="1" t="s">
        <v>604</v>
      </c>
      <c r="I55" s="1" t="s">
        <v>659</v>
      </c>
      <c r="J55" s="1" t="s">
        <v>52</v>
      </c>
      <c r="K55" s="1" t="s">
        <v>52</v>
      </c>
    </row>
    <row r="56" spans="1:12" ht="20.100000000000001" customHeight="1">
      <c r="A56" s="18" t="s">
        <v>660</v>
      </c>
      <c r="B56" s="19">
        <v>0</v>
      </c>
      <c r="C56" s="19">
        <v>0</v>
      </c>
      <c r="D56" s="19">
        <v>0</v>
      </c>
      <c r="E56" s="19">
        <v>0</v>
      </c>
      <c r="F56" s="18" t="s">
        <v>52</v>
      </c>
      <c r="G56" s="1" t="s">
        <v>86</v>
      </c>
      <c r="H56" s="1" t="s">
        <v>604</v>
      </c>
      <c r="I56" s="1" t="s">
        <v>661</v>
      </c>
      <c r="J56" s="1" t="s">
        <v>52</v>
      </c>
      <c r="K56" s="1" t="s">
        <v>52</v>
      </c>
    </row>
    <row r="57" spans="1:12" ht="20.100000000000001" customHeight="1">
      <c r="A57" s="18" t="s">
        <v>606</v>
      </c>
      <c r="B57" s="19">
        <v>0</v>
      </c>
      <c r="C57" s="19">
        <v>0</v>
      </c>
      <c r="D57" s="19">
        <v>0</v>
      </c>
      <c r="E57" s="19">
        <v>0</v>
      </c>
      <c r="F57" s="18" t="s">
        <v>52</v>
      </c>
      <c r="G57" s="1" t="s">
        <v>86</v>
      </c>
      <c r="H57" s="1" t="s">
        <v>604</v>
      </c>
      <c r="I57" s="1" t="s">
        <v>52</v>
      </c>
      <c r="J57" s="1" t="s">
        <v>52</v>
      </c>
      <c r="K57" s="1" t="s">
        <v>52</v>
      </c>
    </row>
    <row r="58" spans="1:12" ht="20.100000000000001" customHeight="1">
      <c r="A58" s="18" t="s">
        <v>662</v>
      </c>
      <c r="B58" s="19">
        <v>0</v>
      </c>
      <c r="C58" s="19">
        <v>0</v>
      </c>
      <c r="D58" s="19">
        <v>0</v>
      </c>
      <c r="E58" s="19">
        <v>0</v>
      </c>
      <c r="F58" s="18" t="s">
        <v>52</v>
      </c>
      <c r="G58" s="1" t="s">
        <v>86</v>
      </c>
      <c r="H58" s="1" t="s">
        <v>604</v>
      </c>
      <c r="I58" s="1" t="s">
        <v>663</v>
      </c>
      <c r="J58" s="1" t="s">
        <v>52</v>
      </c>
      <c r="K58" s="1" t="s">
        <v>52</v>
      </c>
    </row>
    <row r="59" spans="1:12" ht="20.100000000000001" customHeight="1">
      <c r="A59" s="18" t="s">
        <v>664</v>
      </c>
      <c r="B59" s="19">
        <v>0</v>
      </c>
      <c r="C59" s="19">
        <v>5017</v>
      </c>
      <c r="D59" s="19">
        <v>0</v>
      </c>
      <c r="E59" s="19">
        <v>5017</v>
      </c>
      <c r="F59" s="18" t="s">
        <v>52</v>
      </c>
      <c r="G59" s="1" t="s">
        <v>86</v>
      </c>
      <c r="H59" s="1" t="s">
        <v>604</v>
      </c>
      <c r="I59" s="1" t="s">
        <v>665</v>
      </c>
      <c r="J59" s="1" t="s">
        <v>52</v>
      </c>
      <c r="K59" s="1" t="s">
        <v>52</v>
      </c>
    </row>
    <row r="60" spans="1:12" ht="20.100000000000001" customHeight="1">
      <c r="A60" s="18" t="s">
        <v>625</v>
      </c>
      <c r="B60" s="19">
        <v>0</v>
      </c>
      <c r="C60" s="19">
        <v>5017</v>
      </c>
      <c r="D60" s="19">
        <v>0</v>
      </c>
      <c r="E60" s="19">
        <v>5017</v>
      </c>
      <c r="F60" s="18" t="s">
        <v>52</v>
      </c>
      <c r="G60" s="1" t="s">
        <v>86</v>
      </c>
      <c r="H60" s="1" t="s">
        <v>604</v>
      </c>
      <c r="I60" s="1" t="s">
        <v>626</v>
      </c>
      <c r="J60" s="1" t="s">
        <v>52</v>
      </c>
      <c r="K60" s="1" t="s">
        <v>52</v>
      </c>
    </row>
    <row r="61" spans="1:12" ht="20.100000000000001" customHeight="1">
      <c r="A61" s="18" t="s">
        <v>627</v>
      </c>
      <c r="B61" s="20">
        <v>282</v>
      </c>
      <c r="C61" s="20">
        <v>5849</v>
      </c>
      <c r="D61" s="20">
        <v>290</v>
      </c>
      <c r="E61" s="20">
        <v>6421</v>
      </c>
      <c r="F61" s="21"/>
    </row>
    <row r="62" spans="1:12" ht="20.100000000000001" customHeight="1">
      <c r="A62" s="21"/>
      <c r="B62" s="21"/>
      <c r="C62" s="21"/>
      <c r="D62" s="21"/>
      <c r="E62" s="21"/>
      <c r="F62" s="21"/>
    </row>
    <row r="63" spans="1:12" ht="20.100000000000001" customHeight="1">
      <c r="A63" s="21" t="s">
        <v>666</v>
      </c>
      <c r="B63" s="21"/>
      <c r="C63" s="21"/>
      <c r="D63" s="21"/>
      <c r="E63" s="21"/>
      <c r="F63" s="18" t="s">
        <v>52</v>
      </c>
      <c r="G63" s="1" t="s">
        <v>91</v>
      </c>
      <c r="I63" s="1" t="s">
        <v>88</v>
      </c>
      <c r="J63" s="1" t="s">
        <v>89</v>
      </c>
      <c r="K63" s="1" t="s">
        <v>75</v>
      </c>
    </row>
    <row r="64" spans="1:12" ht="20.100000000000001" customHeight="1">
      <c r="A64" s="18" t="s">
        <v>52</v>
      </c>
      <c r="B64" s="19"/>
      <c r="C64" s="19"/>
      <c r="D64" s="19"/>
      <c r="E64" s="19"/>
      <c r="F64" s="18" t="s">
        <v>52</v>
      </c>
      <c r="G64" s="1" t="s">
        <v>91</v>
      </c>
      <c r="H64" s="1" t="s">
        <v>602</v>
      </c>
      <c r="I64" s="1" t="s">
        <v>52</v>
      </c>
      <c r="J64" s="1" t="s">
        <v>52</v>
      </c>
      <c r="K64" s="1" t="s">
        <v>75</v>
      </c>
      <c r="L64">
        <v>1</v>
      </c>
    </row>
    <row r="65" spans="1:11" ht="20.100000000000001" customHeight="1">
      <c r="A65" s="18" t="s">
        <v>667</v>
      </c>
      <c r="B65" s="19">
        <v>0</v>
      </c>
      <c r="C65" s="19">
        <v>0</v>
      </c>
      <c r="D65" s="19">
        <v>0</v>
      </c>
      <c r="E65" s="19">
        <v>0</v>
      </c>
      <c r="F65" s="18" t="s">
        <v>52</v>
      </c>
      <c r="G65" s="1" t="s">
        <v>91</v>
      </c>
      <c r="H65" s="1" t="s">
        <v>604</v>
      </c>
      <c r="I65" s="1" t="s">
        <v>668</v>
      </c>
      <c r="J65" s="1" t="s">
        <v>52</v>
      </c>
      <c r="K65" s="1" t="s">
        <v>52</v>
      </c>
    </row>
    <row r="66" spans="1:11" ht="20.100000000000001" customHeight="1">
      <c r="A66" s="18" t="s">
        <v>631</v>
      </c>
      <c r="B66" s="19">
        <v>0</v>
      </c>
      <c r="C66" s="19">
        <v>0</v>
      </c>
      <c r="D66" s="19">
        <v>0</v>
      </c>
      <c r="E66" s="19">
        <v>0</v>
      </c>
      <c r="F66" s="18" t="s">
        <v>52</v>
      </c>
      <c r="G66" s="1" t="s">
        <v>91</v>
      </c>
      <c r="H66" s="1" t="s">
        <v>604</v>
      </c>
      <c r="I66" s="1" t="s">
        <v>632</v>
      </c>
      <c r="J66" s="1" t="s">
        <v>52</v>
      </c>
      <c r="K66" s="1" t="s">
        <v>52</v>
      </c>
    </row>
    <row r="67" spans="1:11" ht="20.100000000000001" customHeight="1">
      <c r="A67" s="18" t="s">
        <v>669</v>
      </c>
      <c r="B67" s="19">
        <v>0</v>
      </c>
      <c r="C67" s="19">
        <v>0</v>
      </c>
      <c r="D67" s="19">
        <v>0</v>
      </c>
      <c r="E67" s="19">
        <v>0</v>
      </c>
      <c r="F67" s="18" t="s">
        <v>52</v>
      </c>
      <c r="G67" s="1" t="s">
        <v>91</v>
      </c>
      <c r="H67" s="1" t="s">
        <v>604</v>
      </c>
      <c r="I67" s="1" t="s">
        <v>670</v>
      </c>
      <c r="J67" s="1" t="s">
        <v>52</v>
      </c>
      <c r="K67" s="1" t="s">
        <v>52</v>
      </c>
    </row>
    <row r="68" spans="1:11" ht="20.100000000000001" customHeight="1">
      <c r="A68" s="18" t="s">
        <v>671</v>
      </c>
      <c r="B68" s="19">
        <v>0</v>
      </c>
      <c r="C68" s="19">
        <v>0</v>
      </c>
      <c r="D68" s="19">
        <v>0</v>
      </c>
      <c r="E68" s="19">
        <v>0</v>
      </c>
      <c r="F68" s="18" t="s">
        <v>52</v>
      </c>
      <c r="G68" s="1" t="s">
        <v>91</v>
      </c>
      <c r="H68" s="1" t="s">
        <v>604</v>
      </c>
      <c r="I68" s="1" t="s">
        <v>672</v>
      </c>
      <c r="J68" s="1" t="s">
        <v>52</v>
      </c>
      <c r="K68" s="1" t="s">
        <v>52</v>
      </c>
    </row>
    <row r="69" spans="1:11" ht="20.100000000000001" customHeight="1">
      <c r="A69" s="18" t="s">
        <v>673</v>
      </c>
      <c r="B69" s="19">
        <v>0</v>
      </c>
      <c r="C69" s="19">
        <v>0</v>
      </c>
      <c r="D69" s="19">
        <v>0</v>
      </c>
      <c r="E69" s="19">
        <v>0</v>
      </c>
      <c r="F69" s="18" t="s">
        <v>52</v>
      </c>
      <c r="G69" s="1" t="s">
        <v>91</v>
      </c>
      <c r="H69" s="1" t="s">
        <v>604</v>
      </c>
      <c r="I69" s="1" t="s">
        <v>674</v>
      </c>
      <c r="J69" s="1" t="s">
        <v>52</v>
      </c>
      <c r="K69" s="1" t="s">
        <v>52</v>
      </c>
    </row>
    <row r="70" spans="1:11" ht="20.100000000000001" customHeight="1">
      <c r="A70" s="18" t="s">
        <v>675</v>
      </c>
      <c r="B70" s="19">
        <v>0</v>
      </c>
      <c r="C70" s="19">
        <v>0</v>
      </c>
      <c r="D70" s="19">
        <v>0</v>
      </c>
      <c r="E70" s="19">
        <v>0</v>
      </c>
      <c r="F70" s="18" t="s">
        <v>52</v>
      </c>
      <c r="G70" s="1" t="s">
        <v>91</v>
      </c>
      <c r="H70" s="1" t="s">
        <v>604</v>
      </c>
      <c r="I70" s="1" t="s">
        <v>676</v>
      </c>
      <c r="J70" s="1" t="s">
        <v>52</v>
      </c>
      <c r="K70" s="1" t="s">
        <v>52</v>
      </c>
    </row>
    <row r="71" spans="1:11" ht="20.100000000000001" customHeight="1">
      <c r="A71" s="18" t="s">
        <v>637</v>
      </c>
      <c r="B71" s="19">
        <v>0</v>
      </c>
      <c r="C71" s="19">
        <v>0</v>
      </c>
      <c r="D71" s="19">
        <v>0</v>
      </c>
      <c r="E71" s="19">
        <v>0</v>
      </c>
      <c r="F71" s="18" t="s">
        <v>52</v>
      </c>
      <c r="G71" s="1" t="s">
        <v>91</v>
      </c>
      <c r="H71" s="1" t="s">
        <v>604</v>
      </c>
      <c r="I71" s="1" t="s">
        <v>638</v>
      </c>
      <c r="J71" s="1" t="s">
        <v>52</v>
      </c>
      <c r="K71" s="1" t="s">
        <v>52</v>
      </c>
    </row>
    <row r="72" spans="1:11" ht="20.100000000000001" customHeight="1">
      <c r="A72" s="18" t="s">
        <v>615</v>
      </c>
      <c r="B72" s="19">
        <v>0</v>
      </c>
      <c r="C72" s="19">
        <v>0</v>
      </c>
      <c r="D72" s="19">
        <v>0</v>
      </c>
      <c r="E72" s="19">
        <v>0</v>
      </c>
      <c r="F72" s="18" t="s">
        <v>52</v>
      </c>
      <c r="G72" s="1" t="s">
        <v>91</v>
      </c>
      <c r="H72" s="1" t="s">
        <v>604</v>
      </c>
      <c r="I72" s="1" t="s">
        <v>639</v>
      </c>
      <c r="J72" s="1" t="s">
        <v>52</v>
      </c>
      <c r="K72" s="1" t="s">
        <v>52</v>
      </c>
    </row>
    <row r="73" spans="1:11" ht="20.100000000000001" customHeight="1">
      <c r="A73" s="18" t="s">
        <v>677</v>
      </c>
      <c r="B73" s="19">
        <v>0</v>
      </c>
      <c r="C73" s="19">
        <v>0</v>
      </c>
      <c r="D73" s="19">
        <v>0</v>
      </c>
      <c r="E73" s="19">
        <v>0</v>
      </c>
      <c r="F73" s="18" t="s">
        <v>52</v>
      </c>
      <c r="G73" s="1" t="s">
        <v>91</v>
      </c>
      <c r="H73" s="1" t="s">
        <v>604</v>
      </c>
      <c r="I73" s="1" t="s">
        <v>654</v>
      </c>
      <c r="J73" s="1" t="s">
        <v>52</v>
      </c>
      <c r="K73" s="1" t="s">
        <v>52</v>
      </c>
    </row>
    <row r="74" spans="1:11" ht="20.100000000000001" customHeight="1">
      <c r="A74" s="18" t="s">
        <v>678</v>
      </c>
      <c r="B74" s="19">
        <v>190.9</v>
      </c>
      <c r="C74" s="19">
        <v>0</v>
      </c>
      <c r="D74" s="19">
        <v>0</v>
      </c>
      <c r="E74" s="19">
        <v>190.9</v>
      </c>
      <c r="F74" s="18" t="s">
        <v>52</v>
      </c>
      <c r="G74" s="1" t="s">
        <v>91</v>
      </c>
      <c r="H74" s="1" t="s">
        <v>604</v>
      </c>
      <c r="I74" s="1" t="s">
        <v>620</v>
      </c>
      <c r="J74" s="1" t="s">
        <v>52</v>
      </c>
      <c r="K74" s="1" t="s">
        <v>52</v>
      </c>
    </row>
    <row r="75" spans="1:11" ht="20.100000000000001" customHeight="1">
      <c r="A75" s="18" t="s">
        <v>679</v>
      </c>
      <c r="B75" s="19">
        <v>0</v>
      </c>
      <c r="C75" s="19">
        <v>562.29999999999995</v>
      </c>
      <c r="D75" s="19">
        <v>0</v>
      </c>
      <c r="E75" s="19">
        <v>562.29999999999995</v>
      </c>
      <c r="F75" s="18" t="s">
        <v>52</v>
      </c>
      <c r="G75" s="1" t="s">
        <v>91</v>
      </c>
      <c r="H75" s="1" t="s">
        <v>604</v>
      </c>
      <c r="I75" s="1" t="s">
        <v>622</v>
      </c>
      <c r="J75" s="1" t="s">
        <v>52</v>
      </c>
      <c r="K75" s="1" t="s">
        <v>52</v>
      </c>
    </row>
    <row r="76" spans="1:11" ht="20.100000000000001" customHeight="1">
      <c r="A76" s="18" t="s">
        <v>680</v>
      </c>
      <c r="B76" s="19">
        <v>0</v>
      </c>
      <c r="C76" s="19">
        <v>0</v>
      </c>
      <c r="D76" s="19">
        <v>196.4</v>
      </c>
      <c r="E76" s="19">
        <v>196.4</v>
      </c>
      <c r="F76" s="18" t="s">
        <v>52</v>
      </c>
      <c r="G76" s="1" t="s">
        <v>91</v>
      </c>
      <c r="H76" s="1" t="s">
        <v>604</v>
      </c>
      <c r="I76" s="1" t="s">
        <v>624</v>
      </c>
      <c r="J76" s="1" t="s">
        <v>52</v>
      </c>
      <c r="K76" s="1" t="s">
        <v>52</v>
      </c>
    </row>
    <row r="77" spans="1:11" ht="20.100000000000001" customHeight="1">
      <c r="A77" s="18" t="s">
        <v>625</v>
      </c>
      <c r="B77" s="19">
        <v>190.9</v>
      </c>
      <c r="C77" s="19">
        <v>562.29999999999995</v>
      </c>
      <c r="D77" s="19">
        <v>196.4</v>
      </c>
      <c r="E77" s="19">
        <v>949.6</v>
      </c>
      <c r="F77" s="18" t="s">
        <v>52</v>
      </c>
      <c r="G77" s="1" t="s">
        <v>91</v>
      </c>
      <c r="H77" s="1" t="s">
        <v>604</v>
      </c>
      <c r="I77" s="1" t="s">
        <v>626</v>
      </c>
      <c r="J77" s="1" t="s">
        <v>52</v>
      </c>
      <c r="K77" s="1" t="s">
        <v>52</v>
      </c>
    </row>
    <row r="78" spans="1:11" ht="20.100000000000001" customHeight="1">
      <c r="A78" s="18" t="s">
        <v>606</v>
      </c>
      <c r="B78" s="19">
        <v>0</v>
      </c>
      <c r="C78" s="19">
        <v>0</v>
      </c>
      <c r="D78" s="19">
        <v>0</v>
      </c>
      <c r="E78" s="19">
        <v>0</v>
      </c>
      <c r="F78" s="18" t="s">
        <v>52</v>
      </c>
      <c r="G78" s="1" t="s">
        <v>91</v>
      </c>
      <c r="H78" s="1" t="s">
        <v>604</v>
      </c>
      <c r="I78" s="1" t="s">
        <v>52</v>
      </c>
      <c r="J78" s="1" t="s">
        <v>52</v>
      </c>
      <c r="K78" s="1" t="s">
        <v>52</v>
      </c>
    </row>
    <row r="79" spans="1:11" ht="20.100000000000001" customHeight="1">
      <c r="A79" s="18" t="s">
        <v>681</v>
      </c>
      <c r="B79" s="19">
        <v>0</v>
      </c>
      <c r="C79" s="19">
        <v>0</v>
      </c>
      <c r="D79" s="19">
        <v>0</v>
      </c>
      <c r="E79" s="19">
        <v>0</v>
      </c>
      <c r="F79" s="18" t="s">
        <v>52</v>
      </c>
      <c r="G79" s="1" t="s">
        <v>91</v>
      </c>
      <c r="H79" s="1" t="s">
        <v>604</v>
      </c>
      <c r="I79" s="1" t="s">
        <v>682</v>
      </c>
      <c r="J79" s="1" t="s">
        <v>52</v>
      </c>
      <c r="K79" s="1" t="s">
        <v>52</v>
      </c>
    </row>
    <row r="80" spans="1:11" ht="20.100000000000001" customHeight="1">
      <c r="A80" s="18" t="s">
        <v>683</v>
      </c>
      <c r="B80" s="19">
        <v>0</v>
      </c>
      <c r="C80" s="19">
        <v>0</v>
      </c>
      <c r="D80" s="19">
        <v>0</v>
      </c>
      <c r="E80" s="19">
        <v>0</v>
      </c>
      <c r="F80" s="18" t="s">
        <v>52</v>
      </c>
      <c r="G80" s="1" t="s">
        <v>91</v>
      </c>
      <c r="H80" s="1" t="s">
        <v>604</v>
      </c>
      <c r="I80" s="1" t="s">
        <v>684</v>
      </c>
      <c r="J80" s="1" t="s">
        <v>52</v>
      </c>
      <c r="K80" s="1" t="s">
        <v>52</v>
      </c>
    </row>
    <row r="81" spans="1:11" ht="20.100000000000001" customHeight="1">
      <c r="A81" s="18" t="s">
        <v>606</v>
      </c>
      <c r="B81" s="19">
        <v>0</v>
      </c>
      <c r="C81" s="19">
        <v>0</v>
      </c>
      <c r="D81" s="19">
        <v>0</v>
      </c>
      <c r="E81" s="19">
        <v>0</v>
      </c>
      <c r="F81" s="18" t="s">
        <v>52</v>
      </c>
      <c r="G81" s="1" t="s">
        <v>91</v>
      </c>
      <c r="H81" s="1" t="s">
        <v>604</v>
      </c>
      <c r="I81" s="1" t="s">
        <v>52</v>
      </c>
      <c r="J81" s="1" t="s">
        <v>52</v>
      </c>
      <c r="K81" s="1" t="s">
        <v>52</v>
      </c>
    </row>
    <row r="82" spans="1:11" ht="20.100000000000001" customHeight="1">
      <c r="A82" s="18" t="s">
        <v>662</v>
      </c>
      <c r="B82" s="19">
        <v>0</v>
      </c>
      <c r="C82" s="19">
        <v>0</v>
      </c>
      <c r="D82" s="19">
        <v>0</v>
      </c>
      <c r="E82" s="19">
        <v>0</v>
      </c>
      <c r="F82" s="18" t="s">
        <v>52</v>
      </c>
      <c r="G82" s="1" t="s">
        <v>91</v>
      </c>
      <c r="H82" s="1" t="s">
        <v>604</v>
      </c>
      <c r="I82" s="1" t="s">
        <v>663</v>
      </c>
      <c r="J82" s="1" t="s">
        <v>52</v>
      </c>
      <c r="K82" s="1" t="s">
        <v>52</v>
      </c>
    </row>
    <row r="83" spans="1:11" ht="20.100000000000001" customHeight="1">
      <c r="A83" s="18" t="s">
        <v>685</v>
      </c>
      <c r="B83" s="19">
        <v>0</v>
      </c>
      <c r="C83" s="19">
        <v>6020.8</v>
      </c>
      <c r="D83" s="19">
        <v>0</v>
      </c>
      <c r="E83" s="19">
        <v>6020.8</v>
      </c>
      <c r="F83" s="18" t="s">
        <v>52</v>
      </c>
      <c r="G83" s="1" t="s">
        <v>91</v>
      </c>
      <c r="H83" s="1" t="s">
        <v>604</v>
      </c>
      <c r="I83" s="1" t="s">
        <v>665</v>
      </c>
      <c r="J83" s="1" t="s">
        <v>52</v>
      </c>
      <c r="K83" s="1" t="s">
        <v>52</v>
      </c>
    </row>
    <row r="84" spans="1:11" ht="20.100000000000001" customHeight="1">
      <c r="A84" s="18" t="s">
        <v>625</v>
      </c>
      <c r="B84" s="19">
        <v>0</v>
      </c>
      <c r="C84" s="19">
        <v>6020.8</v>
      </c>
      <c r="D84" s="19">
        <v>0</v>
      </c>
      <c r="E84" s="19">
        <v>6020.8</v>
      </c>
      <c r="F84" s="18" t="s">
        <v>52</v>
      </c>
      <c r="G84" s="1" t="s">
        <v>91</v>
      </c>
      <c r="H84" s="1" t="s">
        <v>604</v>
      </c>
      <c r="I84" s="1" t="s">
        <v>626</v>
      </c>
      <c r="J84" s="1" t="s">
        <v>52</v>
      </c>
      <c r="K84" s="1" t="s">
        <v>52</v>
      </c>
    </row>
    <row r="85" spans="1:11" ht="20.100000000000001" customHeight="1">
      <c r="A85" s="18" t="s">
        <v>606</v>
      </c>
      <c r="B85" s="19">
        <v>0</v>
      </c>
      <c r="C85" s="19">
        <v>0</v>
      </c>
      <c r="D85" s="19">
        <v>0</v>
      </c>
      <c r="E85" s="19">
        <v>0</v>
      </c>
      <c r="F85" s="18" t="s">
        <v>52</v>
      </c>
      <c r="G85" s="1" t="s">
        <v>91</v>
      </c>
      <c r="H85" s="1" t="s">
        <v>604</v>
      </c>
      <c r="I85" s="1" t="s">
        <v>52</v>
      </c>
      <c r="J85" s="1" t="s">
        <v>52</v>
      </c>
      <c r="K85" s="1" t="s">
        <v>52</v>
      </c>
    </row>
    <row r="86" spans="1:11" ht="20.100000000000001" customHeight="1">
      <c r="A86" s="18" t="s">
        <v>686</v>
      </c>
      <c r="B86" s="19">
        <v>0</v>
      </c>
      <c r="C86" s="19">
        <v>0</v>
      </c>
      <c r="D86" s="19">
        <v>0</v>
      </c>
      <c r="E86" s="19">
        <v>0</v>
      </c>
      <c r="F86" s="18" t="s">
        <v>52</v>
      </c>
      <c r="G86" s="1" t="s">
        <v>91</v>
      </c>
      <c r="H86" s="1" t="s">
        <v>604</v>
      </c>
      <c r="I86" s="1" t="s">
        <v>687</v>
      </c>
      <c r="J86" s="1" t="s">
        <v>52</v>
      </c>
      <c r="K86" s="1" t="s">
        <v>52</v>
      </c>
    </row>
    <row r="87" spans="1:11" ht="20.100000000000001" customHeight="1">
      <c r="A87" s="18" t="s">
        <v>688</v>
      </c>
      <c r="B87" s="19">
        <v>0</v>
      </c>
      <c r="C87" s="19">
        <v>0</v>
      </c>
      <c r="D87" s="19">
        <v>0</v>
      </c>
      <c r="E87" s="19">
        <v>0</v>
      </c>
      <c r="F87" s="18" t="s">
        <v>52</v>
      </c>
      <c r="G87" s="1" t="s">
        <v>91</v>
      </c>
      <c r="H87" s="1" t="s">
        <v>604</v>
      </c>
      <c r="I87" s="1" t="s">
        <v>689</v>
      </c>
      <c r="J87" s="1" t="s">
        <v>52</v>
      </c>
      <c r="K87" s="1" t="s">
        <v>52</v>
      </c>
    </row>
    <row r="88" spans="1:11" ht="20.100000000000001" customHeight="1">
      <c r="A88" s="18" t="s">
        <v>690</v>
      </c>
      <c r="B88" s="19">
        <v>0</v>
      </c>
      <c r="C88" s="19">
        <v>0</v>
      </c>
      <c r="D88" s="19">
        <v>0</v>
      </c>
      <c r="E88" s="19">
        <v>0</v>
      </c>
      <c r="F88" s="18" t="s">
        <v>52</v>
      </c>
      <c r="G88" s="1" t="s">
        <v>91</v>
      </c>
      <c r="H88" s="1" t="s">
        <v>604</v>
      </c>
      <c r="I88" s="1" t="s">
        <v>691</v>
      </c>
      <c r="J88" s="1" t="s">
        <v>52</v>
      </c>
      <c r="K88" s="1" t="s">
        <v>52</v>
      </c>
    </row>
    <row r="89" spans="1:11" ht="20.100000000000001" customHeight="1">
      <c r="A89" s="18" t="s">
        <v>692</v>
      </c>
      <c r="B89" s="19">
        <v>0</v>
      </c>
      <c r="C89" s="19">
        <v>0</v>
      </c>
      <c r="D89" s="19">
        <v>0</v>
      </c>
      <c r="E89" s="19">
        <v>0</v>
      </c>
      <c r="F89" s="18" t="s">
        <v>52</v>
      </c>
      <c r="G89" s="1" t="s">
        <v>91</v>
      </c>
      <c r="H89" s="1" t="s">
        <v>604</v>
      </c>
      <c r="I89" s="1" t="s">
        <v>693</v>
      </c>
      <c r="J89" s="1" t="s">
        <v>52</v>
      </c>
      <c r="K89" s="1" t="s">
        <v>52</v>
      </c>
    </row>
    <row r="90" spans="1:11" ht="20.100000000000001" customHeight="1">
      <c r="A90" s="18" t="s">
        <v>694</v>
      </c>
      <c r="B90" s="19">
        <v>0</v>
      </c>
      <c r="C90" s="19">
        <v>0</v>
      </c>
      <c r="D90" s="19">
        <v>0</v>
      </c>
      <c r="E90" s="19">
        <v>0</v>
      </c>
      <c r="F90" s="18" t="s">
        <v>52</v>
      </c>
      <c r="G90" s="1" t="s">
        <v>91</v>
      </c>
      <c r="H90" s="1" t="s">
        <v>604</v>
      </c>
      <c r="I90" s="1" t="s">
        <v>695</v>
      </c>
      <c r="J90" s="1" t="s">
        <v>52</v>
      </c>
      <c r="K90" s="1" t="s">
        <v>52</v>
      </c>
    </row>
    <row r="91" spans="1:11" ht="20.100000000000001" customHeight="1">
      <c r="A91" s="18" t="s">
        <v>671</v>
      </c>
      <c r="B91" s="19">
        <v>0</v>
      </c>
      <c r="C91" s="19">
        <v>0</v>
      </c>
      <c r="D91" s="19">
        <v>0</v>
      </c>
      <c r="E91" s="19">
        <v>0</v>
      </c>
      <c r="F91" s="18" t="s">
        <v>52</v>
      </c>
      <c r="G91" s="1" t="s">
        <v>91</v>
      </c>
      <c r="H91" s="1" t="s">
        <v>604</v>
      </c>
      <c r="I91" s="1" t="s">
        <v>672</v>
      </c>
      <c r="J91" s="1" t="s">
        <v>52</v>
      </c>
      <c r="K91" s="1" t="s">
        <v>52</v>
      </c>
    </row>
    <row r="92" spans="1:11" ht="20.100000000000001" customHeight="1">
      <c r="A92" s="18" t="s">
        <v>696</v>
      </c>
      <c r="B92" s="19">
        <v>0</v>
      </c>
      <c r="C92" s="19">
        <v>0</v>
      </c>
      <c r="D92" s="19">
        <v>0</v>
      </c>
      <c r="E92" s="19">
        <v>0</v>
      </c>
      <c r="F92" s="18" t="s">
        <v>52</v>
      </c>
      <c r="G92" s="1" t="s">
        <v>91</v>
      </c>
      <c r="H92" s="1" t="s">
        <v>604</v>
      </c>
      <c r="I92" s="1" t="s">
        <v>697</v>
      </c>
      <c r="J92" s="1" t="s">
        <v>52</v>
      </c>
      <c r="K92" s="1" t="s">
        <v>52</v>
      </c>
    </row>
    <row r="93" spans="1:11" ht="20.100000000000001" customHeight="1">
      <c r="A93" s="18" t="s">
        <v>698</v>
      </c>
      <c r="B93" s="19">
        <v>0</v>
      </c>
      <c r="C93" s="19">
        <v>0</v>
      </c>
      <c r="D93" s="19">
        <v>0</v>
      </c>
      <c r="E93" s="19">
        <v>0</v>
      </c>
      <c r="F93" s="18" t="s">
        <v>52</v>
      </c>
      <c r="G93" s="1" t="s">
        <v>91</v>
      </c>
      <c r="H93" s="1" t="s">
        <v>604</v>
      </c>
      <c r="I93" s="1" t="s">
        <v>699</v>
      </c>
      <c r="J93" s="1" t="s">
        <v>52</v>
      </c>
      <c r="K93" s="1" t="s">
        <v>52</v>
      </c>
    </row>
    <row r="94" spans="1:11" ht="20.100000000000001" customHeight="1">
      <c r="A94" s="18" t="s">
        <v>700</v>
      </c>
      <c r="B94" s="19">
        <v>0</v>
      </c>
      <c r="C94" s="19">
        <v>0</v>
      </c>
      <c r="D94" s="19">
        <v>0</v>
      </c>
      <c r="E94" s="19">
        <v>0</v>
      </c>
      <c r="F94" s="18" t="s">
        <v>52</v>
      </c>
      <c r="G94" s="1" t="s">
        <v>91</v>
      </c>
      <c r="H94" s="1" t="s">
        <v>604</v>
      </c>
      <c r="I94" s="1" t="s">
        <v>701</v>
      </c>
      <c r="J94" s="1" t="s">
        <v>52</v>
      </c>
      <c r="K94" s="1" t="s">
        <v>52</v>
      </c>
    </row>
    <row r="95" spans="1:11" ht="20.100000000000001" customHeight="1">
      <c r="A95" s="18" t="s">
        <v>702</v>
      </c>
      <c r="B95" s="19">
        <v>132</v>
      </c>
      <c r="C95" s="19">
        <v>0</v>
      </c>
      <c r="D95" s="19">
        <v>0</v>
      </c>
      <c r="E95" s="19">
        <v>132</v>
      </c>
      <c r="F95" s="18" t="s">
        <v>52</v>
      </c>
      <c r="G95" s="1" t="s">
        <v>91</v>
      </c>
      <c r="H95" s="1" t="s">
        <v>604</v>
      </c>
      <c r="I95" s="1" t="s">
        <v>703</v>
      </c>
      <c r="J95" s="1" t="s">
        <v>52</v>
      </c>
      <c r="K95" s="1" t="s">
        <v>52</v>
      </c>
    </row>
    <row r="96" spans="1:11" ht="20.100000000000001" customHeight="1">
      <c r="A96" s="18" t="s">
        <v>704</v>
      </c>
      <c r="B96" s="19">
        <v>0</v>
      </c>
      <c r="C96" s="19">
        <v>2282.9</v>
      </c>
      <c r="D96" s="19">
        <v>0</v>
      </c>
      <c r="E96" s="19">
        <v>2282.9</v>
      </c>
      <c r="F96" s="18" t="s">
        <v>52</v>
      </c>
      <c r="G96" s="1" t="s">
        <v>91</v>
      </c>
      <c r="H96" s="1" t="s">
        <v>604</v>
      </c>
      <c r="I96" s="1" t="s">
        <v>705</v>
      </c>
      <c r="J96" s="1" t="s">
        <v>52</v>
      </c>
      <c r="K96" s="1" t="s">
        <v>52</v>
      </c>
    </row>
    <row r="97" spans="1:12" ht="20.100000000000001" customHeight="1">
      <c r="A97" s="18" t="s">
        <v>706</v>
      </c>
      <c r="B97" s="19">
        <v>0</v>
      </c>
      <c r="C97" s="19">
        <v>0</v>
      </c>
      <c r="D97" s="19">
        <v>45.6</v>
      </c>
      <c r="E97" s="19">
        <v>45.6</v>
      </c>
      <c r="F97" s="18" t="s">
        <v>52</v>
      </c>
      <c r="G97" s="1" t="s">
        <v>91</v>
      </c>
      <c r="H97" s="1" t="s">
        <v>604</v>
      </c>
      <c r="I97" s="1" t="s">
        <v>707</v>
      </c>
      <c r="J97" s="1" t="s">
        <v>52</v>
      </c>
      <c r="K97" s="1" t="s">
        <v>52</v>
      </c>
    </row>
    <row r="98" spans="1:12" ht="20.100000000000001" customHeight="1">
      <c r="A98" s="18" t="s">
        <v>625</v>
      </c>
      <c r="B98" s="19">
        <v>132</v>
      </c>
      <c r="C98" s="19">
        <v>2282.9</v>
      </c>
      <c r="D98" s="19">
        <v>45.6</v>
      </c>
      <c r="E98" s="19">
        <v>2460.5</v>
      </c>
      <c r="F98" s="18" t="s">
        <v>52</v>
      </c>
      <c r="G98" s="1" t="s">
        <v>91</v>
      </c>
      <c r="H98" s="1" t="s">
        <v>604</v>
      </c>
      <c r="I98" s="1" t="s">
        <v>626</v>
      </c>
      <c r="J98" s="1" t="s">
        <v>52</v>
      </c>
      <c r="K98" s="1" t="s">
        <v>52</v>
      </c>
    </row>
    <row r="99" spans="1:12" ht="20.100000000000001" customHeight="1">
      <c r="A99" s="18" t="s">
        <v>606</v>
      </c>
      <c r="B99" s="19">
        <v>0</v>
      </c>
      <c r="C99" s="19">
        <v>0</v>
      </c>
      <c r="D99" s="19">
        <v>0</v>
      </c>
      <c r="E99" s="19">
        <v>0</v>
      </c>
      <c r="F99" s="18" t="s">
        <v>52</v>
      </c>
      <c r="G99" s="1" t="s">
        <v>91</v>
      </c>
      <c r="H99" s="1" t="s">
        <v>604</v>
      </c>
      <c r="I99" s="1" t="s">
        <v>52</v>
      </c>
      <c r="J99" s="1" t="s">
        <v>52</v>
      </c>
      <c r="K99" s="1" t="s">
        <v>52</v>
      </c>
    </row>
    <row r="100" spans="1:12" ht="20.100000000000001" customHeight="1">
      <c r="A100" s="18" t="s">
        <v>708</v>
      </c>
      <c r="B100" s="19">
        <v>322.89999999999998</v>
      </c>
      <c r="C100" s="19">
        <v>8866</v>
      </c>
      <c r="D100" s="19">
        <v>242</v>
      </c>
      <c r="E100" s="19">
        <v>9430.9</v>
      </c>
      <c r="F100" s="18" t="s">
        <v>52</v>
      </c>
      <c r="G100" s="1" t="s">
        <v>91</v>
      </c>
      <c r="H100" s="1" t="s">
        <v>604</v>
      </c>
      <c r="I100" s="1" t="s">
        <v>709</v>
      </c>
      <c r="J100" s="1" t="s">
        <v>52</v>
      </c>
      <c r="K100" s="1" t="s">
        <v>52</v>
      </c>
    </row>
    <row r="101" spans="1:12" ht="20.100000000000001" customHeight="1">
      <c r="A101" s="18" t="s">
        <v>627</v>
      </c>
      <c r="B101" s="20">
        <v>322</v>
      </c>
      <c r="C101" s="20">
        <v>8866</v>
      </c>
      <c r="D101" s="20">
        <v>242</v>
      </c>
      <c r="E101" s="20">
        <v>9430</v>
      </c>
      <c r="F101" s="21"/>
    </row>
    <row r="102" spans="1:12" ht="20.100000000000001" customHeight="1">
      <c r="A102" s="21"/>
      <c r="B102" s="21"/>
      <c r="C102" s="21"/>
      <c r="D102" s="21"/>
      <c r="E102" s="21"/>
      <c r="F102" s="21"/>
    </row>
    <row r="103" spans="1:12" ht="20.100000000000001" customHeight="1">
      <c r="A103" s="21" t="s">
        <v>710</v>
      </c>
      <c r="B103" s="21"/>
      <c r="C103" s="21"/>
      <c r="D103" s="21"/>
      <c r="E103" s="21"/>
      <c r="F103" s="18" t="s">
        <v>52</v>
      </c>
      <c r="G103" s="1" t="s">
        <v>96</v>
      </c>
      <c r="I103" s="1" t="s">
        <v>93</v>
      </c>
      <c r="J103" s="1" t="s">
        <v>94</v>
      </c>
      <c r="K103" s="1" t="s">
        <v>75</v>
      </c>
    </row>
    <row r="104" spans="1:12" ht="20.100000000000001" customHeight="1">
      <c r="A104" s="18" t="s">
        <v>52</v>
      </c>
      <c r="B104" s="19"/>
      <c r="C104" s="19"/>
      <c r="D104" s="19"/>
      <c r="E104" s="19"/>
      <c r="F104" s="18" t="s">
        <v>52</v>
      </c>
      <c r="G104" s="1" t="s">
        <v>96</v>
      </c>
      <c r="H104" s="1" t="s">
        <v>602</v>
      </c>
      <c r="I104" s="1" t="s">
        <v>52</v>
      </c>
      <c r="J104" s="1" t="s">
        <v>52</v>
      </c>
      <c r="K104" s="1" t="s">
        <v>52</v>
      </c>
      <c r="L104">
        <v>1</v>
      </c>
    </row>
    <row r="105" spans="1:12" ht="20.100000000000001" customHeight="1">
      <c r="A105" s="18" t="s">
        <v>667</v>
      </c>
      <c r="B105" s="19">
        <v>0</v>
      </c>
      <c r="C105" s="19">
        <v>0</v>
      </c>
      <c r="D105" s="19">
        <v>0</v>
      </c>
      <c r="E105" s="19">
        <v>0</v>
      </c>
      <c r="F105" s="18" t="s">
        <v>52</v>
      </c>
      <c r="G105" s="1" t="s">
        <v>96</v>
      </c>
      <c r="H105" s="1" t="s">
        <v>604</v>
      </c>
      <c r="I105" s="1" t="s">
        <v>668</v>
      </c>
      <c r="J105" s="1" t="s">
        <v>52</v>
      </c>
      <c r="K105" s="1" t="s">
        <v>52</v>
      </c>
    </row>
    <row r="106" spans="1:12" ht="20.100000000000001" customHeight="1">
      <c r="A106" s="18" t="s">
        <v>631</v>
      </c>
      <c r="B106" s="19">
        <v>0</v>
      </c>
      <c r="C106" s="19">
        <v>0</v>
      </c>
      <c r="D106" s="19">
        <v>0</v>
      </c>
      <c r="E106" s="19">
        <v>0</v>
      </c>
      <c r="F106" s="18" t="s">
        <v>52</v>
      </c>
      <c r="G106" s="1" t="s">
        <v>96</v>
      </c>
      <c r="H106" s="1" t="s">
        <v>604</v>
      </c>
      <c r="I106" s="1" t="s">
        <v>632</v>
      </c>
      <c r="J106" s="1" t="s">
        <v>52</v>
      </c>
      <c r="K106" s="1" t="s">
        <v>52</v>
      </c>
    </row>
    <row r="107" spans="1:12" ht="20.100000000000001" customHeight="1">
      <c r="A107" s="18" t="s">
        <v>633</v>
      </c>
      <c r="B107" s="19">
        <v>0</v>
      </c>
      <c r="C107" s="19">
        <v>0</v>
      </c>
      <c r="D107" s="19">
        <v>0</v>
      </c>
      <c r="E107" s="19">
        <v>0</v>
      </c>
      <c r="F107" s="18" t="s">
        <v>52</v>
      </c>
      <c r="G107" s="1" t="s">
        <v>96</v>
      </c>
      <c r="H107" s="1" t="s">
        <v>604</v>
      </c>
      <c r="I107" s="1" t="s">
        <v>634</v>
      </c>
      <c r="J107" s="1" t="s">
        <v>52</v>
      </c>
      <c r="K107" s="1" t="s">
        <v>52</v>
      </c>
    </row>
    <row r="108" spans="1:12" ht="20.100000000000001" customHeight="1">
      <c r="A108" s="18" t="s">
        <v>671</v>
      </c>
      <c r="B108" s="19">
        <v>0</v>
      </c>
      <c r="C108" s="19">
        <v>0</v>
      </c>
      <c r="D108" s="19">
        <v>0</v>
      </c>
      <c r="E108" s="19">
        <v>0</v>
      </c>
      <c r="F108" s="18" t="s">
        <v>52</v>
      </c>
      <c r="G108" s="1" t="s">
        <v>96</v>
      </c>
      <c r="H108" s="1" t="s">
        <v>604</v>
      </c>
      <c r="I108" s="1" t="s">
        <v>672</v>
      </c>
      <c r="J108" s="1" t="s">
        <v>52</v>
      </c>
      <c r="K108" s="1" t="s">
        <v>52</v>
      </c>
    </row>
    <row r="109" spans="1:12" ht="20.100000000000001" customHeight="1">
      <c r="A109" s="18" t="s">
        <v>673</v>
      </c>
      <c r="B109" s="19">
        <v>0</v>
      </c>
      <c r="C109" s="19">
        <v>0</v>
      </c>
      <c r="D109" s="19">
        <v>0</v>
      </c>
      <c r="E109" s="19">
        <v>0</v>
      </c>
      <c r="F109" s="18" t="s">
        <v>52</v>
      </c>
      <c r="G109" s="1" t="s">
        <v>96</v>
      </c>
      <c r="H109" s="1" t="s">
        <v>604</v>
      </c>
      <c r="I109" s="1" t="s">
        <v>674</v>
      </c>
      <c r="J109" s="1" t="s">
        <v>52</v>
      </c>
      <c r="K109" s="1" t="s">
        <v>52</v>
      </c>
    </row>
    <row r="110" spans="1:12" ht="20.100000000000001" customHeight="1">
      <c r="A110" s="18" t="s">
        <v>675</v>
      </c>
      <c r="B110" s="19">
        <v>0</v>
      </c>
      <c r="C110" s="19">
        <v>0</v>
      </c>
      <c r="D110" s="19">
        <v>0</v>
      </c>
      <c r="E110" s="19">
        <v>0</v>
      </c>
      <c r="F110" s="18" t="s">
        <v>52</v>
      </c>
      <c r="G110" s="1" t="s">
        <v>96</v>
      </c>
      <c r="H110" s="1" t="s">
        <v>604</v>
      </c>
      <c r="I110" s="1" t="s">
        <v>676</v>
      </c>
      <c r="J110" s="1" t="s">
        <v>52</v>
      </c>
      <c r="K110" s="1" t="s">
        <v>52</v>
      </c>
    </row>
    <row r="111" spans="1:12" ht="20.100000000000001" customHeight="1">
      <c r="A111" s="18" t="s">
        <v>637</v>
      </c>
      <c r="B111" s="19">
        <v>0</v>
      </c>
      <c r="C111" s="19">
        <v>0</v>
      </c>
      <c r="D111" s="19">
        <v>0</v>
      </c>
      <c r="E111" s="19">
        <v>0</v>
      </c>
      <c r="F111" s="18" t="s">
        <v>52</v>
      </c>
      <c r="G111" s="1" t="s">
        <v>96</v>
      </c>
      <c r="H111" s="1" t="s">
        <v>604</v>
      </c>
      <c r="I111" s="1" t="s">
        <v>638</v>
      </c>
      <c r="J111" s="1" t="s">
        <v>52</v>
      </c>
      <c r="K111" s="1" t="s">
        <v>52</v>
      </c>
    </row>
    <row r="112" spans="1:12" ht="20.100000000000001" customHeight="1">
      <c r="A112" s="18" t="s">
        <v>615</v>
      </c>
      <c r="B112" s="19">
        <v>0</v>
      </c>
      <c r="C112" s="19">
        <v>0</v>
      </c>
      <c r="D112" s="19">
        <v>0</v>
      </c>
      <c r="E112" s="19">
        <v>0</v>
      </c>
      <c r="F112" s="18" t="s">
        <v>52</v>
      </c>
      <c r="G112" s="1" t="s">
        <v>96</v>
      </c>
      <c r="H112" s="1" t="s">
        <v>604</v>
      </c>
      <c r="I112" s="1" t="s">
        <v>639</v>
      </c>
      <c r="J112" s="1" t="s">
        <v>52</v>
      </c>
      <c r="K112" s="1" t="s">
        <v>52</v>
      </c>
    </row>
    <row r="113" spans="1:12" ht="20.100000000000001" customHeight="1">
      <c r="A113" s="18" t="s">
        <v>677</v>
      </c>
      <c r="B113" s="19">
        <v>0</v>
      </c>
      <c r="C113" s="19">
        <v>0</v>
      </c>
      <c r="D113" s="19">
        <v>0</v>
      </c>
      <c r="E113" s="19">
        <v>0</v>
      </c>
      <c r="F113" s="18" t="s">
        <v>52</v>
      </c>
      <c r="G113" s="1" t="s">
        <v>96</v>
      </c>
      <c r="H113" s="1" t="s">
        <v>604</v>
      </c>
      <c r="I113" s="1" t="s">
        <v>654</v>
      </c>
      <c r="J113" s="1" t="s">
        <v>52</v>
      </c>
      <c r="K113" s="1" t="s">
        <v>52</v>
      </c>
    </row>
    <row r="114" spans="1:12" ht="20.100000000000001" customHeight="1">
      <c r="A114" s="18" t="s">
        <v>678</v>
      </c>
      <c r="B114" s="19">
        <v>190.9</v>
      </c>
      <c r="C114" s="19">
        <v>0</v>
      </c>
      <c r="D114" s="19">
        <v>0</v>
      </c>
      <c r="E114" s="19">
        <v>190.9</v>
      </c>
      <c r="F114" s="18" t="s">
        <v>52</v>
      </c>
      <c r="G114" s="1" t="s">
        <v>96</v>
      </c>
      <c r="H114" s="1" t="s">
        <v>604</v>
      </c>
      <c r="I114" s="1" t="s">
        <v>620</v>
      </c>
      <c r="J114" s="1" t="s">
        <v>52</v>
      </c>
      <c r="K114" s="1" t="s">
        <v>52</v>
      </c>
    </row>
    <row r="115" spans="1:12" ht="20.100000000000001" customHeight="1">
      <c r="A115" s="18" t="s">
        <v>679</v>
      </c>
      <c r="B115" s="19">
        <v>0</v>
      </c>
      <c r="C115" s="19">
        <v>562.29999999999995</v>
      </c>
      <c r="D115" s="19">
        <v>0</v>
      </c>
      <c r="E115" s="19">
        <v>562.29999999999995</v>
      </c>
      <c r="F115" s="18" t="s">
        <v>52</v>
      </c>
      <c r="G115" s="1" t="s">
        <v>96</v>
      </c>
      <c r="H115" s="1" t="s">
        <v>604</v>
      </c>
      <c r="I115" s="1" t="s">
        <v>622</v>
      </c>
      <c r="J115" s="1" t="s">
        <v>52</v>
      </c>
      <c r="K115" s="1" t="s">
        <v>52</v>
      </c>
    </row>
    <row r="116" spans="1:12" ht="20.100000000000001" customHeight="1">
      <c r="A116" s="18" t="s">
        <v>680</v>
      </c>
      <c r="B116" s="19">
        <v>0</v>
      </c>
      <c r="C116" s="19">
        <v>0</v>
      </c>
      <c r="D116" s="19">
        <v>196.4</v>
      </c>
      <c r="E116" s="19">
        <v>196.4</v>
      </c>
      <c r="F116" s="18" t="s">
        <v>52</v>
      </c>
      <c r="G116" s="1" t="s">
        <v>96</v>
      </c>
      <c r="H116" s="1" t="s">
        <v>604</v>
      </c>
      <c r="I116" s="1" t="s">
        <v>624</v>
      </c>
      <c r="J116" s="1" t="s">
        <v>52</v>
      </c>
      <c r="K116" s="1" t="s">
        <v>52</v>
      </c>
    </row>
    <row r="117" spans="1:12" ht="20.100000000000001" customHeight="1">
      <c r="A117" s="18" t="s">
        <v>625</v>
      </c>
      <c r="B117" s="19">
        <v>190.9</v>
      </c>
      <c r="C117" s="19">
        <v>562.29999999999995</v>
      </c>
      <c r="D117" s="19">
        <v>196.4</v>
      </c>
      <c r="E117" s="19">
        <v>949.6</v>
      </c>
      <c r="F117" s="18" t="s">
        <v>52</v>
      </c>
      <c r="G117" s="1" t="s">
        <v>96</v>
      </c>
      <c r="H117" s="1" t="s">
        <v>604</v>
      </c>
      <c r="I117" s="1" t="s">
        <v>626</v>
      </c>
      <c r="J117" s="1" t="s">
        <v>52</v>
      </c>
      <c r="K117" s="1" t="s">
        <v>52</v>
      </c>
    </row>
    <row r="118" spans="1:12" ht="20.100000000000001" customHeight="1">
      <c r="A118" s="18" t="s">
        <v>606</v>
      </c>
      <c r="B118" s="19">
        <v>0</v>
      </c>
      <c r="C118" s="19">
        <v>0</v>
      </c>
      <c r="D118" s="19">
        <v>0</v>
      </c>
      <c r="E118" s="19">
        <v>0</v>
      </c>
      <c r="F118" s="18" t="s">
        <v>52</v>
      </c>
      <c r="G118" s="1" t="s">
        <v>96</v>
      </c>
      <c r="H118" s="1" t="s">
        <v>604</v>
      </c>
      <c r="I118" s="1" t="s">
        <v>52</v>
      </c>
      <c r="J118" s="1" t="s">
        <v>52</v>
      </c>
      <c r="K118" s="1" t="s">
        <v>52</v>
      </c>
    </row>
    <row r="119" spans="1:12" ht="20.100000000000001" customHeight="1">
      <c r="A119" s="18" t="s">
        <v>711</v>
      </c>
      <c r="B119" s="19">
        <v>0</v>
      </c>
      <c r="C119" s="19">
        <v>0</v>
      </c>
      <c r="D119" s="19">
        <v>0</v>
      </c>
      <c r="E119" s="19">
        <v>0</v>
      </c>
      <c r="F119" s="18" t="s">
        <v>52</v>
      </c>
      <c r="G119" s="1" t="s">
        <v>96</v>
      </c>
      <c r="H119" s="1" t="s">
        <v>604</v>
      </c>
      <c r="I119" s="1" t="s">
        <v>712</v>
      </c>
      <c r="J119" s="1" t="s">
        <v>52</v>
      </c>
      <c r="K119" s="1" t="s">
        <v>52</v>
      </c>
    </row>
    <row r="120" spans="1:12" ht="20.100000000000001" customHeight="1">
      <c r="A120" s="18" t="s">
        <v>660</v>
      </c>
      <c r="B120" s="19">
        <v>0</v>
      </c>
      <c r="C120" s="19">
        <v>0</v>
      </c>
      <c r="D120" s="19">
        <v>0</v>
      </c>
      <c r="E120" s="19">
        <v>0</v>
      </c>
      <c r="F120" s="18" t="s">
        <v>52</v>
      </c>
      <c r="G120" s="1" t="s">
        <v>96</v>
      </c>
      <c r="H120" s="1" t="s">
        <v>604</v>
      </c>
      <c r="I120" s="1" t="s">
        <v>661</v>
      </c>
      <c r="J120" s="1" t="s">
        <v>52</v>
      </c>
      <c r="K120" s="1" t="s">
        <v>52</v>
      </c>
    </row>
    <row r="121" spans="1:12" ht="20.100000000000001" customHeight="1">
      <c r="A121" s="18" t="s">
        <v>606</v>
      </c>
      <c r="B121" s="19">
        <v>0</v>
      </c>
      <c r="C121" s="19">
        <v>0</v>
      </c>
      <c r="D121" s="19">
        <v>0</v>
      </c>
      <c r="E121" s="19">
        <v>0</v>
      </c>
      <c r="F121" s="18" t="s">
        <v>52</v>
      </c>
      <c r="G121" s="1" t="s">
        <v>96</v>
      </c>
      <c r="H121" s="1" t="s">
        <v>604</v>
      </c>
      <c r="I121" s="1" t="s">
        <v>52</v>
      </c>
      <c r="J121" s="1" t="s">
        <v>52</v>
      </c>
      <c r="K121" s="1" t="s">
        <v>52</v>
      </c>
    </row>
    <row r="122" spans="1:12" ht="20.100000000000001" customHeight="1">
      <c r="A122" s="18" t="s">
        <v>662</v>
      </c>
      <c r="B122" s="19">
        <v>0</v>
      </c>
      <c r="C122" s="19">
        <v>0</v>
      </c>
      <c r="D122" s="19">
        <v>0</v>
      </c>
      <c r="E122" s="19">
        <v>0</v>
      </c>
      <c r="F122" s="18" t="s">
        <v>52</v>
      </c>
      <c r="G122" s="1" t="s">
        <v>96</v>
      </c>
      <c r="H122" s="1" t="s">
        <v>604</v>
      </c>
      <c r="I122" s="1" t="s">
        <v>663</v>
      </c>
      <c r="J122" s="1" t="s">
        <v>52</v>
      </c>
      <c r="K122" s="1" t="s">
        <v>52</v>
      </c>
    </row>
    <row r="123" spans="1:12" ht="20.100000000000001" customHeight="1">
      <c r="A123" s="18" t="s">
        <v>664</v>
      </c>
      <c r="B123" s="19">
        <v>0</v>
      </c>
      <c r="C123" s="19">
        <v>5017</v>
      </c>
      <c r="D123" s="19">
        <v>0</v>
      </c>
      <c r="E123" s="19">
        <v>5017</v>
      </c>
      <c r="F123" s="18" t="s">
        <v>52</v>
      </c>
      <c r="G123" s="1" t="s">
        <v>96</v>
      </c>
      <c r="H123" s="1" t="s">
        <v>604</v>
      </c>
      <c r="I123" s="1" t="s">
        <v>665</v>
      </c>
      <c r="J123" s="1" t="s">
        <v>52</v>
      </c>
      <c r="K123" s="1" t="s">
        <v>52</v>
      </c>
    </row>
    <row r="124" spans="1:12" ht="20.100000000000001" customHeight="1">
      <c r="A124" s="18" t="s">
        <v>625</v>
      </c>
      <c r="B124" s="19">
        <v>0</v>
      </c>
      <c r="C124" s="19">
        <v>5017</v>
      </c>
      <c r="D124" s="19">
        <v>0</v>
      </c>
      <c r="E124" s="19">
        <v>5017</v>
      </c>
      <c r="F124" s="18" t="s">
        <v>52</v>
      </c>
      <c r="G124" s="1" t="s">
        <v>96</v>
      </c>
      <c r="H124" s="1" t="s">
        <v>604</v>
      </c>
      <c r="I124" s="1" t="s">
        <v>626</v>
      </c>
      <c r="J124" s="1" t="s">
        <v>52</v>
      </c>
      <c r="K124" s="1" t="s">
        <v>52</v>
      </c>
    </row>
    <row r="125" spans="1:12" ht="20.100000000000001" customHeight="1">
      <c r="A125" s="18" t="s">
        <v>627</v>
      </c>
      <c r="B125" s="20">
        <v>190</v>
      </c>
      <c r="C125" s="20">
        <v>5579</v>
      </c>
      <c r="D125" s="20">
        <v>196</v>
      </c>
      <c r="E125" s="20">
        <v>5965</v>
      </c>
      <c r="F125" s="21"/>
    </row>
    <row r="126" spans="1:12" ht="20.100000000000001" customHeight="1">
      <c r="A126" s="21"/>
      <c r="B126" s="21"/>
      <c r="C126" s="21"/>
      <c r="D126" s="21"/>
      <c r="E126" s="21"/>
      <c r="F126" s="21"/>
    </row>
    <row r="127" spans="1:12" ht="20.100000000000001" customHeight="1">
      <c r="A127" s="21" t="s">
        <v>713</v>
      </c>
      <c r="B127" s="21"/>
      <c r="C127" s="21"/>
      <c r="D127" s="21"/>
      <c r="E127" s="21"/>
      <c r="F127" s="18" t="s">
        <v>52</v>
      </c>
      <c r="G127" s="1" t="s">
        <v>163</v>
      </c>
      <c r="I127" s="1" t="s">
        <v>159</v>
      </c>
      <c r="J127" s="1" t="s">
        <v>160</v>
      </c>
      <c r="K127" s="1" t="s">
        <v>161</v>
      </c>
    </row>
    <row r="128" spans="1:12" ht="20.100000000000001" customHeight="1">
      <c r="A128" s="18" t="s">
        <v>52</v>
      </c>
      <c r="B128" s="19"/>
      <c r="C128" s="19"/>
      <c r="D128" s="19"/>
      <c r="E128" s="19"/>
      <c r="F128" s="18" t="s">
        <v>52</v>
      </c>
      <c r="G128" s="1" t="s">
        <v>163</v>
      </c>
      <c r="H128" s="1" t="s">
        <v>602</v>
      </c>
      <c r="I128" s="1" t="s">
        <v>52</v>
      </c>
      <c r="J128" s="1" t="s">
        <v>52</v>
      </c>
      <c r="K128" s="1" t="s">
        <v>52</v>
      </c>
      <c r="L128">
        <v>1</v>
      </c>
    </row>
    <row r="129" spans="1:12" ht="20.100000000000001" customHeight="1">
      <c r="A129" s="18" t="s">
        <v>714</v>
      </c>
      <c r="B129" s="19">
        <v>0</v>
      </c>
      <c r="C129" s="19">
        <v>0</v>
      </c>
      <c r="D129" s="19">
        <v>0</v>
      </c>
      <c r="E129" s="19">
        <v>0</v>
      </c>
      <c r="F129" s="18" t="s">
        <v>52</v>
      </c>
      <c r="G129" s="1" t="s">
        <v>163</v>
      </c>
      <c r="H129" s="1" t="s">
        <v>604</v>
      </c>
      <c r="I129" s="1" t="s">
        <v>714</v>
      </c>
      <c r="J129" s="1" t="s">
        <v>52</v>
      </c>
      <c r="K129" s="1" t="s">
        <v>52</v>
      </c>
    </row>
    <row r="130" spans="1:12" ht="20.100000000000001" customHeight="1">
      <c r="A130" s="18" t="s">
        <v>715</v>
      </c>
      <c r="B130" s="19">
        <v>0</v>
      </c>
      <c r="C130" s="19">
        <v>0</v>
      </c>
      <c r="D130" s="19">
        <v>0</v>
      </c>
      <c r="E130" s="19">
        <v>0</v>
      </c>
      <c r="F130" s="18" t="s">
        <v>52</v>
      </c>
      <c r="G130" s="1" t="s">
        <v>163</v>
      </c>
      <c r="H130" s="1" t="s">
        <v>604</v>
      </c>
      <c r="I130" s="1" t="s">
        <v>715</v>
      </c>
      <c r="J130" s="1" t="s">
        <v>52</v>
      </c>
      <c r="K130" s="1" t="s">
        <v>52</v>
      </c>
    </row>
    <row r="131" spans="1:12" ht="20.100000000000001" customHeight="1">
      <c r="A131" s="18" t="s">
        <v>606</v>
      </c>
      <c r="B131" s="19">
        <v>0</v>
      </c>
      <c r="C131" s="19">
        <v>0</v>
      </c>
      <c r="D131" s="19">
        <v>0</v>
      </c>
      <c r="E131" s="19">
        <v>0</v>
      </c>
      <c r="F131" s="18" t="s">
        <v>52</v>
      </c>
      <c r="G131" s="1" t="s">
        <v>163</v>
      </c>
      <c r="H131" s="1" t="s">
        <v>604</v>
      </c>
      <c r="I131" s="1" t="s">
        <v>52</v>
      </c>
      <c r="J131" s="1" t="s">
        <v>52</v>
      </c>
      <c r="K131" s="1" t="s">
        <v>52</v>
      </c>
    </row>
    <row r="132" spans="1:12" ht="20.100000000000001" customHeight="1">
      <c r="A132" s="18" t="s">
        <v>716</v>
      </c>
      <c r="B132" s="19">
        <v>0</v>
      </c>
      <c r="C132" s="19">
        <v>0</v>
      </c>
      <c r="D132" s="19">
        <v>0</v>
      </c>
      <c r="E132" s="19">
        <v>0</v>
      </c>
      <c r="F132" s="18" t="s">
        <v>52</v>
      </c>
      <c r="G132" s="1" t="s">
        <v>163</v>
      </c>
      <c r="H132" s="1" t="s">
        <v>604</v>
      </c>
      <c r="I132" s="1" t="s">
        <v>717</v>
      </c>
      <c r="J132" s="1" t="s">
        <v>52</v>
      </c>
      <c r="K132" s="1" t="s">
        <v>52</v>
      </c>
    </row>
    <row r="133" spans="1:12" ht="20.100000000000001" customHeight="1">
      <c r="A133" s="18" t="s">
        <v>718</v>
      </c>
      <c r="B133" s="19">
        <v>0</v>
      </c>
      <c r="C133" s="19">
        <v>0</v>
      </c>
      <c r="D133" s="19">
        <v>9631</v>
      </c>
      <c r="E133" s="19">
        <v>9631</v>
      </c>
      <c r="F133" s="18" t="s">
        <v>52</v>
      </c>
      <c r="G133" s="1" t="s">
        <v>163</v>
      </c>
      <c r="H133" s="1" t="s">
        <v>604</v>
      </c>
      <c r="I133" s="1" t="s">
        <v>719</v>
      </c>
      <c r="J133" s="1" t="s">
        <v>52</v>
      </c>
      <c r="K133" s="1" t="s">
        <v>52</v>
      </c>
    </row>
    <row r="134" spans="1:12" ht="20.100000000000001" customHeight="1">
      <c r="A134" s="18" t="s">
        <v>720</v>
      </c>
      <c r="B134" s="19">
        <v>0</v>
      </c>
      <c r="C134" s="19">
        <v>0</v>
      </c>
      <c r="D134" s="19">
        <v>0</v>
      </c>
      <c r="E134" s="19">
        <v>0</v>
      </c>
      <c r="F134" s="18" t="s">
        <v>52</v>
      </c>
      <c r="G134" s="1" t="s">
        <v>163</v>
      </c>
      <c r="H134" s="1" t="s">
        <v>604</v>
      </c>
      <c r="I134" s="1" t="s">
        <v>721</v>
      </c>
      <c r="J134" s="1" t="s">
        <v>52</v>
      </c>
      <c r="K134" s="1" t="s">
        <v>52</v>
      </c>
    </row>
    <row r="135" spans="1:12" ht="20.100000000000001" customHeight="1">
      <c r="A135" s="18" t="s">
        <v>722</v>
      </c>
      <c r="B135" s="19">
        <v>0</v>
      </c>
      <c r="C135" s="19">
        <v>0</v>
      </c>
      <c r="D135" s="19">
        <v>4734</v>
      </c>
      <c r="E135" s="19">
        <v>4734</v>
      </c>
      <c r="F135" s="18" t="s">
        <v>52</v>
      </c>
      <c r="G135" s="1" t="s">
        <v>163</v>
      </c>
      <c r="H135" s="1" t="s">
        <v>604</v>
      </c>
      <c r="I135" s="1" t="s">
        <v>723</v>
      </c>
      <c r="J135" s="1" t="s">
        <v>52</v>
      </c>
      <c r="K135" s="1" t="s">
        <v>52</v>
      </c>
    </row>
    <row r="136" spans="1:12" ht="20.100000000000001" customHeight="1">
      <c r="A136" s="18" t="s">
        <v>606</v>
      </c>
      <c r="B136" s="19">
        <v>0</v>
      </c>
      <c r="C136" s="19">
        <v>0</v>
      </c>
      <c r="D136" s="19">
        <v>0</v>
      </c>
      <c r="E136" s="19">
        <v>0</v>
      </c>
      <c r="F136" s="18" t="s">
        <v>52</v>
      </c>
      <c r="G136" s="1" t="s">
        <v>163</v>
      </c>
      <c r="H136" s="1" t="s">
        <v>604</v>
      </c>
      <c r="I136" s="1" t="s">
        <v>52</v>
      </c>
      <c r="J136" s="1" t="s">
        <v>52</v>
      </c>
      <c r="K136" s="1" t="s">
        <v>52</v>
      </c>
    </row>
    <row r="137" spans="1:12" ht="20.100000000000001" customHeight="1">
      <c r="A137" s="18" t="s">
        <v>724</v>
      </c>
      <c r="B137" s="19">
        <v>0</v>
      </c>
      <c r="C137" s="19">
        <v>0</v>
      </c>
      <c r="D137" s="19">
        <v>14365</v>
      </c>
      <c r="E137" s="19">
        <v>14365</v>
      </c>
      <c r="F137" s="18" t="s">
        <v>52</v>
      </c>
      <c r="G137" s="1" t="s">
        <v>163</v>
      </c>
      <c r="H137" s="1" t="s">
        <v>604</v>
      </c>
      <c r="I137" s="1" t="s">
        <v>725</v>
      </c>
      <c r="J137" s="1" t="s">
        <v>52</v>
      </c>
      <c r="K137" s="1" t="s">
        <v>52</v>
      </c>
    </row>
    <row r="138" spans="1:12" ht="20.100000000000001" customHeight="1">
      <c r="A138" s="18" t="s">
        <v>606</v>
      </c>
      <c r="B138" s="19">
        <v>0</v>
      </c>
      <c r="C138" s="19">
        <v>0</v>
      </c>
      <c r="D138" s="19">
        <v>0</v>
      </c>
      <c r="E138" s="19">
        <v>0</v>
      </c>
      <c r="F138" s="18" t="s">
        <v>52</v>
      </c>
      <c r="G138" s="1" t="s">
        <v>163</v>
      </c>
      <c r="H138" s="1" t="s">
        <v>604</v>
      </c>
      <c r="I138" s="1" t="s">
        <v>52</v>
      </c>
      <c r="J138" s="1" t="s">
        <v>52</v>
      </c>
      <c r="K138" s="1" t="s">
        <v>52</v>
      </c>
    </row>
    <row r="139" spans="1:12" ht="20.100000000000001" customHeight="1">
      <c r="A139" s="18" t="s">
        <v>606</v>
      </c>
      <c r="B139" s="19">
        <v>0</v>
      </c>
      <c r="C139" s="19">
        <v>0</v>
      </c>
      <c r="D139" s="19">
        <v>0</v>
      </c>
      <c r="E139" s="19">
        <v>0</v>
      </c>
      <c r="F139" s="18" t="s">
        <v>52</v>
      </c>
      <c r="G139" s="1" t="s">
        <v>163</v>
      </c>
      <c r="H139" s="1" t="s">
        <v>604</v>
      </c>
      <c r="I139" s="1" t="s">
        <v>606</v>
      </c>
      <c r="J139" s="1" t="s">
        <v>52</v>
      </c>
      <c r="K139" s="1" t="s">
        <v>52</v>
      </c>
    </row>
    <row r="140" spans="1:12" ht="20.100000000000001" customHeight="1">
      <c r="A140" s="18" t="s">
        <v>627</v>
      </c>
      <c r="B140" s="20">
        <v>0</v>
      </c>
      <c r="C140" s="20">
        <v>0</v>
      </c>
      <c r="D140" s="20">
        <v>14365</v>
      </c>
      <c r="E140" s="20">
        <v>14365</v>
      </c>
      <c r="F140" s="21"/>
    </row>
    <row r="141" spans="1:12" ht="20.100000000000001" customHeight="1">
      <c r="A141" s="21"/>
      <c r="B141" s="21"/>
      <c r="C141" s="21"/>
      <c r="D141" s="21"/>
      <c r="E141" s="21"/>
      <c r="F141" s="21"/>
    </row>
    <row r="142" spans="1:12" ht="20.100000000000001" customHeight="1">
      <c r="A142" s="21" t="s">
        <v>726</v>
      </c>
      <c r="B142" s="21"/>
      <c r="C142" s="21"/>
      <c r="D142" s="21"/>
      <c r="E142" s="21"/>
      <c r="F142" s="18" t="s">
        <v>52</v>
      </c>
      <c r="G142" s="1" t="s">
        <v>168</v>
      </c>
      <c r="I142" s="1" t="s">
        <v>165</v>
      </c>
      <c r="J142" s="1" t="s">
        <v>166</v>
      </c>
      <c r="K142" s="1" t="s">
        <v>161</v>
      </c>
    </row>
    <row r="143" spans="1:12" ht="20.100000000000001" customHeight="1">
      <c r="A143" s="18" t="s">
        <v>52</v>
      </c>
      <c r="B143" s="19"/>
      <c r="C143" s="19"/>
      <c r="D143" s="19"/>
      <c r="E143" s="19"/>
      <c r="F143" s="18" t="s">
        <v>52</v>
      </c>
      <c r="G143" s="1" t="s">
        <v>168</v>
      </c>
      <c r="H143" s="1" t="s">
        <v>602</v>
      </c>
      <c r="I143" s="1" t="s">
        <v>52</v>
      </c>
      <c r="J143" s="1" t="s">
        <v>52</v>
      </c>
      <c r="K143" s="1" t="s">
        <v>75</v>
      </c>
      <c r="L143">
        <v>1</v>
      </c>
    </row>
    <row r="144" spans="1:12" ht="20.100000000000001" customHeight="1">
      <c r="A144" s="18" t="s">
        <v>727</v>
      </c>
      <c r="B144" s="19">
        <v>0</v>
      </c>
      <c r="C144" s="19">
        <v>0</v>
      </c>
      <c r="D144" s="19">
        <v>0</v>
      </c>
      <c r="E144" s="19">
        <v>0</v>
      </c>
      <c r="F144" s="18" t="s">
        <v>52</v>
      </c>
      <c r="G144" s="1" t="s">
        <v>168</v>
      </c>
      <c r="H144" s="1" t="s">
        <v>604</v>
      </c>
      <c r="I144" s="1" t="s">
        <v>728</v>
      </c>
      <c r="J144" s="1" t="s">
        <v>52</v>
      </c>
      <c r="K144" s="1" t="s">
        <v>52</v>
      </c>
    </row>
    <row r="145" spans="1:11" ht="20.100000000000001" customHeight="1">
      <c r="A145" s="18" t="s">
        <v>729</v>
      </c>
      <c r="B145" s="19">
        <v>0</v>
      </c>
      <c r="C145" s="19">
        <v>0</v>
      </c>
      <c r="D145" s="19">
        <v>0</v>
      </c>
      <c r="E145" s="19">
        <v>0</v>
      </c>
      <c r="F145" s="18" t="s">
        <v>52</v>
      </c>
      <c r="G145" s="1" t="s">
        <v>168</v>
      </c>
      <c r="H145" s="1" t="s">
        <v>604</v>
      </c>
      <c r="I145" s="1" t="s">
        <v>730</v>
      </c>
      <c r="J145" s="1" t="s">
        <v>52</v>
      </c>
      <c r="K145" s="1" t="s">
        <v>52</v>
      </c>
    </row>
    <row r="146" spans="1:11" ht="20.100000000000001" customHeight="1">
      <c r="A146" s="18" t="s">
        <v>731</v>
      </c>
      <c r="B146" s="19">
        <v>0</v>
      </c>
      <c r="C146" s="19">
        <v>0</v>
      </c>
      <c r="D146" s="19">
        <v>0</v>
      </c>
      <c r="E146" s="19">
        <v>0</v>
      </c>
      <c r="F146" s="18" t="s">
        <v>52</v>
      </c>
      <c r="G146" s="1" t="s">
        <v>168</v>
      </c>
      <c r="H146" s="1" t="s">
        <v>604</v>
      </c>
      <c r="I146" s="1" t="s">
        <v>732</v>
      </c>
      <c r="J146" s="1" t="s">
        <v>52</v>
      </c>
      <c r="K146" s="1" t="s">
        <v>52</v>
      </c>
    </row>
    <row r="147" spans="1:11" ht="20.100000000000001" customHeight="1">
      <c r="A147" s="18" t="s">
        <v>733</v>
      </c>
      <c r="B147" s="19">
        <v>0</v>
      </c>
      <c r="C147" s="19">
        <v>0</v>
      </c>
      <c r="D147" s="19">
        <v>0</v>
      </c>
      <c r="E147" s="19">
        <v>0</v>
      </c>
      <c r="F147" s="18" t="s">
        <v>52</v>
      </c>
      <c r="G147" s="1" t="s">
        <v>168</v>
      </c>
      <c r="H147" s="1" t="s">
        <v>604</v>
      </c>
      <c r="I147" s="1" t="s">
        <v>734</v>
      </c>
      <c r="J147" s="1" t="s">
        <v>52</v>
      </c>
      <c r="K147" s="1" t="s">
        <v>52</v>
      </c>
    </row>
    <row r="148" spans="1:11" ht="20.100000000000001" customHeight="1">
      <c r="A148" s="18" t="s">
        <v>735</v>
      </c>
      <c r="B148" s="19">
        <v>0</v>
      </c>
      <c r="C148" s="19">
        <v>0</v>
      </c>
      <c r="D148" s="19">
        <v>0</v>
      </c>
      <c r="E148" s="19">
        <v>0</v>
      </c>
      <c r="F148" s="18" t="s">
        <v>52</v>
      </c>
      <c r="G148" s="1" t="s">
        <v>168</v>
      </c>
      <c r="H148" s="1" t="s">
        <v>604</v>
      </c>
      <c r="I148" s="1" t="s">
        <v>736</v>
      </c>
      <c r="J148" s="1" t="s">
        <v>52</v>
      </c>
      <c r="K148" s="1" t="s">
        <v>52</v>
      </c>
    </row>
    <row r="149" spans="1:11" ht="20.100000000000001" customHeight="1">
      <c r="A149" s="18" t="s">
        <v>737</v>
      </c>
      <c r="B149" s="19">
        <v>0</v>
      </c>
      <c r="C149" s="19">
        <v>0</v>
      </c>
      <c r="D149" s="19">
        <v>0</v>
      </c>
      <c r="E149" s="19">
        <v>0</v>
      </c>
      <c r="F149" s="18" t="s">
        <v>52</v>
      </c>
      <c r="G149" s="1" t="s">
        <v>168</v>
      </c>
      <c r="H149" s="1" t="s">
        <v>604</v>
      </c>
      <c r="I149" s="1" t="s">
        <v>738</v>
      </c>
      <c r="J149" s="1" t="s">
        <v>52</v>
      </c>
      <c r="K149" s="1" t="s">
        <v>52</v>
      </c>
    </row>
    <row r="150" spans="1:11" ht="20.100000000000001" customHeight="1">
      <c r="A150" s="18" t="s">
        <v>739</v>
      </c>
      <c r="B150" s="19">
        <v>0</v>
      </c>
      <c r="C150" s="19">
        <v>0</v>
      </c>
      <c r="D150" s="19">
        <v>0</v>
      </c>
      <c r="E150" s="19">
        <v>0</v>
      </c>
      <c r="F150" s="18" t="s">
        <v>52</v>
      </c>
      <c r="G150" s="1" t="s">
        <v>168</v>
      </c>
      <c r="H150" s="1" t="s">
        <v>604</v>
      </c>
      <c r="I150" s="1" t="s">
        <v>740</v>
      </c>
      <c r="J150" s="1" t="s">
        <v>52</v>
      </c>
      <c r="K150" s="1" t="s">
        <v>52</v>
      </c>
    </row>
    <row r="151" spans="1:11" ht="20.100000000000001" customHeight="1">
      <c r="A151" s="18" t="s">
        <v>741</v>
      </c>
      <c r="B151" s="19">
        <v>0</v>
      </c>
      <c r="C151" s="19">
        <v>0</v>
      </c>
      <c r="D151" s="19">
        <v>0</v>
      </c>
      <c r="E151" s="19">
        <v>0</v>
      </c>
      <c r="F151" s="18" t="s">
        <v>52</v>
      </c>
      <c r="G151" s="1" t="s">
        <v>168</v>
      </c>
      <c r="H151" s="1" t="s">
        <v>604</v>
      </c>
      <c r="I151" s="1" t="s">
        <v>742</v>
      </c>
      <c r="J151" s="1" t="s">
        <v>52</v>
      </c>
      <c r="K151" s="1" t="s">
        <v>52</v>
      </c>
    </row>
    <row r="152" spans="1:11" ht="20.100000000000001" customHeight="1">
      <c r="A152" s="18" t="s">
        <v>743</v>
      </c>
      <c r="B152" s="19">
        <v>0</v>
      </c>
      <c r="C152" s="19">
        <v>272667.3</v>
      </c>
      <c r="D152" s="19">
        <v>0</v>
      </c>
      <c r="E152" s="19">
        <v>272667.3</v>
      </c>
      <c r="F152" s="18" t="s">
        <v>52</v>
      </c>
      <c r="G152" s="1" t="s">
        <v>168</v>
      </c>
      <c r="H152" s="1" t="s">
        <v>604</v>
      </c>
      <c r="I152" s="1" t="s">
        <v>744</v>
      </c>
      <c r="J152" s="1" t="s">
        <v>52</v>
      </c>
      <c r="K152" s="1" t="s">
        <v>52</v>
      </c>
    </row>
    <row r="153" spans="1:11" ht="20.100000000000001" customHeight="1">
      <c r="A153" s="18" t="s">
        <v>625</v>
      </c>
      <c r="B153" s="19">
        <v>0</v>
      </c>
      <c r="C153" s="19">
        <v>272667.3</v>
      </c>
      <c r="D153" s="19">
        <v>0</v>
      </c>
      <c r="E153" s="19">
        <v>272667.3</v>
      </c>
      <c r="F153" s="18" t="s">
        <v>52</v>
      </c>
      <c r="G153" s="1" t="s">
        <v>168</v>
      </c>
      <c r="H153" s="1" t="s">
        <v>604</v>
      </c>
      <c r="I153" s="1" t="s">
        <v>626</v>
      </c>
      <c r="J153" s="1" t="s">
        <v>52</v>
      </c>
      <c r="K153" s="1" t="s">
        <v>52</v>
      </c>
    </row>
    <row r="154" spans="1:11" ht="20.100000000000001" customHeight="1">
      <c r="A154" s="18" t="s">
        <v>606</v>
      </c>
      <c r="B154" s="19">
        <v>0</v>
      </c>
      <c r="C154" s="19">
        <v>0</v>
      </c>
      <c r="D154" s="19">
        <v>0</v>
      </c>
      <c r="E154" s="19">
        <v>0</v>
      </c>
      <c r="F154" s="18" t="s">
        <v>52</v>
      </c>
      <c r="G154" s="1" t="s">
        <v>168</v>
      </c>
      <c r="H154" s="1" t="s">
        <v>604</v>
      </c>
      <c r="I154" s="1" t="s">
        <v>52</v>
      </c>
      <c r="J154" s="1" t="s">
        <v>52</v>
      </c>
      <c r="K154" s="1" t="s">
        <v>52</v>
      </c>
    </row>
    <row r="155" spans="1:11" ht="20.100000000000001" customHeight="1">
      <c r="A155" s="18" t="s">
        <v>606</v>
      </c>
      <c r="B155" s="19">
        <v>0</v>
      </c>
      <c r="C155" s="19">
        <v>0</v>
      </c>
      <c r="D155" s="19">
        <v>0</v>
      </c>
      <c r="E155" s="19">
        <v>0</v>
      </c>
      <c r="F155" s="18" t="s">
        <v>52</v>
      </c>
      <c r="G155" s="1" t="s">
        <v>168</v>
      </c>
      <c r="H155" s="1" t="s">
        <v>604</v>
      </c>
      <c r="I155" s="1" t="s">
        <v>52</v>
      </c>
      <c r="J155" s="1" t="s">
        <v>52</v>
      </c>
      <c r="K155" s="1" t="s">
        <v>52</v>
      </c>
    </row>
    <row r="156" spans="1:11" ht="20.100000000000001" customHeight="1">
      <c r="A156" s="18" t="s">
        <v>745</v>
      </c>
      <c r="B156" s="19">
        <v>0</v>
      </c>
      <c r="C156" s="19">
        <v>0</v>
      </c>
      <c r="D156" s="19">
        <v>0</v>
      </c>
      <c r="E156" s="19">
        <v>0</v>
      </c>
      <c r="F156" s="18" t="s">
        <v>52</v>
      </c>
      <c r="G156" s="1" t="s">
        <v>168</v>
      </c>
      <c r="H156" s="1" t="s">
        <v>604</v>
      </c>
      <c r="I156" s="1" t="s">
        <v>745</v>
      </c>
      <c r="J156" s="1" t="s">
        <v>52</v>
      </c>
      <c r="K156" s="1" t="s">
        <v>52</v>
      </c>
    </row>
    <row r="157" spans="1:11" ht="20.100000000000001" customHeight="1">
      <c r="A157" s="22" t="s">
        <v>627</v>
      </c>
      <c r="B157" s="23">
        <v>0</v>
      </c>
      <c r="C157" s="23">
        <v>272667</v>
      </c>
      <c r="D157" s="23">
        <v>0</v>
      </c>
      <c r="E157" s="23">
        <v>272667</v>
      </c>
      <c r="F157" s="24"/>
    </row>
  </sheetData>
  <mergeCells count="2">
    <mergeCell ref="A1:F1"/>
    <mergeCell ref="A2:F2"/>
  </mergeCells>
  <phoneticPr fontId="3" type="noConversion"/>
  <pageMargins left="0.78740157480314954" right="0" top="0.39370078740157477" bottom="0.39370078740157477" header="0" footer="0"/>
  <pageSetup paperSize="9" scale="8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55"/>
  <sheetViews>
    <sheetView view="pageBreakPreview" topLeftCell="B6" zoomScale="85" zoomScaleNormal="100" zoomScaleSheetLayoutView="85" workbookViewId="0">
      <selection activeCell="M24" sqref="M24"/>
    </sheetView>
  </sheetViews>
  <sheetFormatPr defaultRowHeight="16.5"/>
  <cols>
    <col min="1" max="1" width="22.75" hidden="1" customWidth="1"/>
    <col min="2" max="2" width="25" bestFit="1" customWidth="1"/>
    <col min="3" max="3" width="30.5" bestFit="1" customWidth="1"/>
    <col min="4" max="4" width="5.5" bestFit="1" customWidth="1"/>
    <col min="5" max="5" width="12.875" bestFit="1" customWidth="1"/>
    <col min="6" max="6" width="6.625" bestFit="1" customWidth="1"/>
    <col min="7" max="7" width="12.875" bestFit="1" customWidth="1"/>
    <col min="8" max="8" width="6.625" bestFit="1" customWidth="1"/>
    <col min="9" max="9" width="12.875" bestFit="1" customWidth="1"/>
    <col min="10" max="10" width="6.625" bestFit="1" customWidth="1"/>
    <col min="11" max="11" width="10.625" bestFit="1" customWidth="1"/>
    <col min="12" max="12" width="6.625" bestFit="1" customWidth="1"/>
    <col min="13" max="13" width="12.875" bestFit="1" customWidth="1"/>
    <col min="14" max="14" width="6.625" bestFit="1" customWidth="1"/>
    <col min="15" max="15" width="12.875" bestFit="1" customWidth="1"/>
    <col min="16" max="16" width="11.625" bestFit="1" customWidth="1"/>
    <col min="17" max="17" width="11.25" bestFit="1" customWidth="1"/>
    <col min="18" max="19" width="9.25" bestFit="1" customWidth="1"/>
    <col min="20" max="20" width="14.875" bestFit="1" customWidth="1"/>
    <col min="21" max="21" width="12.875" bestFit="1" customWidth="1"/>
    <col min="22" max="22" width="13.875" bestFit="1" customWidth="1"/>
    <col min="23" max="23" width="8.5" bestFit="1" customWidth="1"/>
    <col min="24" max="24" width="11.62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38" t="s">
        <v>746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</row>
    <row r="2" spans="1:28" ht="30" customHeight="1">
      <c r="A2" s="32" t="s">
        <v>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</row>
    <row r="3" spans="1:28" ht="30" customHeight="1">
      <c r="A3" s="40" t="s">
        <v>198</v>
      </c>
      <c r="B3" s="40" t="s">
        <v>2</v>
      </c>
      <c r="C3" s="40" t="s">
        <v>600</v>
      </c>
      <c r="D3" s="40" t="s">
        <v>4</v>
      </c>
      <c r="E3" s="40" t="s">
        <v>6</v>
      </c>
      <c r="F3" s="40"/>
      <c r="G3" s="40"/>
      <c r="H3" s="40"/>
      <c r="I3" s="40"/>
      <c r="J3" s="40"/>
      <c r="K3" s="40"/>
      <c r="L3" s="40"/>
      <c r="M3" s="40"/>
      <c r="N3" s="40"/>
      <c r="O3" s="40"/>
      <c r="P3" s="40" t="s">
        <v>200</v>
      </c>
      <c r="Q3" s="40" t="s">
        <v>201</v>
      </c>
      <c r="R3" s="40"/>
      <c r="S3" s="40"/>
      <c r="T3" s="40"/>
      <c r="U3" s="40"/>
      <c r="V3" s="40"/>
      <c r="W3" s="40" t="s">
        <v>203</v>
      </c>
      <c r="X3" s="40" t="s">
        <v>12</v>
      </c>
      <c r="Y3" s="42" t="s">
        <v>754</v>
      </c>
      <c r="Z3" s="42" t="s">
        <v>755</v>
      </c>
      <c r="AA3" s="42" t="s">
        <v>756</v>
      </c>
      <c r="AB3" s="42" t="s">
        <v>48</v>
      </c>
    </row>
    <row r="4" spans="1:28" ht="30" customHeight="1">
      <c r="A4" s="40"/>
      <c r="B4" s="40"/>
      <c r="C4" s="40"/>
      <c r="D4" s="40"/>
      <c r="E4" s="4" t="s">
        <v>747</v>
      </c>
      <c r="F4" s="4" t="s">
        <v>748</v>
      </c>
      <c r="G4" s="4" t="s">
        <v>749</v>
      </c>
      <c r="H4" s="4" t="s">
        <v>748</v>
      </c>
      <c r="I4" s="4" t="s">
        <v>750</v>
      </c>
      <c r="J4" s="4" t="s">
        <v>748</v>
      </c>
      <c r="K4" s="4" t="s">
        <v>751</v>
      </c>
      <c r="L4" s="4" t="s">
        <v>748</v>
      </c>
      <c r="M4" s="4" t="s">
        <v>752</v>
      </c>
      <c r="N4" s="4" t="s">
        <v>748</v>
      </c>
      <c r="O4" s="4" t="s">
        <v>753</v>
      </c>
      <c r="P4" s="40"/>
      <c r="Q4" s="4" t="s">
        <v>747</v>
      </c>
      <c r="R4" s="4" t="s">
        <v>749</v>
      </c>
      <c r="S4" s="4" t="s">
        <v>750</v>
      </c>
      <c r="T4" s="4" t="s">
        <v>751</v>
      </c>
      <c r="U4" s="4" t="s">
        <v>752</v>
      </c>
      <c r="V4" s="4" t="s">
        <v>753</v>
      </c>
      <c r="W4" s="40"/>
      <c r="X4" s="40"/>
      <c r="Y4" s="42"/>
      <c r="Z4" s="42"/>
      <c r="AA4" s="42"/>
      <c r="AB4" s="42"/>
    </row>
    <row r="5" spans="1:28" ht="30" customHeight="1">
      <c r="A5" s="8" t="s">
        <v>524</v>
      </c>
      <c r="B5" s="8" t="s">
        <v>414</v>
      </c>
      <c r="C5" s="8" t="s">
        <v>460</v>
      </c>
      <c r="D5" s="25" t="s">
        <v>420</v>
      </c>
      <c r="E5" s="26">
        <v>0</v>
      </c>
      <c r="F5" s="8" t="s">
        <v>52</v>
      </c>
      <c r="G5" s="26">
        <v>0</v>
      </c>
      <c r="H5" s="8" t="s">
        <v>52</v>
      </c>
      <c r="I5" s="26">
        <v>0</v>
      </c>
      <c r="J5" s="8" t="s">
        <v>52</v>
      </c>
      <c r="K5" s="26">
        <v>0</v>
      </c>
      <c r="L5" s="8" t="s">
        <v>52</v>
      </c>
      <c r="M5" s="26">
        <v>0</v>
      </c>
      <c r="N5" s="8" t="s">
        <v>52</v>
      </c>
      <c r="O5" s="26">
        <v>0</v>
      </c>
      <c r="P5" s="26">
        <v>0</v>
      </c>
      <c r="Q5" s="26">
        <v>0</v>
      </c>
      <c r="R5" s="26">
        <v>0</v>
      </c>
      <c r="S5" s="26">
        <v>0</v>
      </c>
      <c r="T5" s="26">
        <v>0</v>
      </c>
      <c r="U5" s="26">
        <v>58627</v>
      </c>
      <c r="V5" s="26">
        <f>SMALL(Q5:U5,COUNTIF(Q5:U5,0)+1)</f>
        <v>58627</v>
      </c>
      <c r="W5" s="8" t="s">
        <v>523</v>
      </c>
      <c r="X5" s="8" t="s">
        <v>757</v>
      </c>
      <c r="Y5" s="2" t="s">
        <v>52</v>
      </c>
      <c r="Z5" s="2" t="s">
        <v>52</v>
      </c>
      <c r="AA5" s="27"/>
      <c r="AB5" s="2" t="s">
        <v>52</v>
      </c>
    </row>
    <row r="6" spans="1:28" ht="30" customHeight="1">
      <c r="A6" s="8" t="s">
        <v>422</v>
      </c>
      <c r="B6" s="8" t="s">
        <v>414</v>
      </c>
      <c r="C6" s="8" t="s">
        <v>415</v>
      </c>
      <c r="D6" s="25" t="s">
        <v>420</v>
      </c>
      <c r="E6" s="26">
        <v>0</v>
      </c>
      <c r="F6" s="8" t="s">
        <v>52</v>
      </c>
      <c r="G6" s="26">
        <v>0</v>
      </c>
      <c r="H6" s="8" t="s">
        <v>52</v>
      </c>
      <c r="I6" s="26">
        <v>0</v>
      </c>
      <c r="J6" s="8" t="s">
        <v>52</v>
      </c>
      <c r="K6" s="26">
        <v>0</v>
      </c>
      <c r="L6" s="8" t="s">
        <v>52</v>
      </c>
      <c r="M6" s="26">
        <v>0</v>
      </c>
      <c r="N6" s="8" t="s">
        <v>52</v>
      </c>
      <c r="O6" s="26">
        <v>0</v>
      </c>
      <c r="P6" s="26">
        <v>0</v>
      </c>
      <c r="Q6" s="26">
        <v>0</v>
      </c>
      <c r="R6" s="26">
        <v>0</v>
      </c>
      <c r="S6" s="26">
        <v>0</v>
      </c>
      <c r="T6" s="26">
        <v>0</v>
      </c>
      <c r="U6" s="26">
        <v>66819</v>
      </c>
      <c r="V6" s="26">
        <f>SMALL(Q6:U6,COUNTIF(Q6:U6,0)+1)</f>
        <v>66819</v>
      </c>
      <c r="W6" s="8" t="s">
        <v>421</v>
      </c>
      <c r="X6" s="8" t="s">
        <v>757</v>
      </c>
      <c r="Y6" s="2" t="s">
        <v>52</v>
      </c>
      <c r="Z6" s="2" t="s">
        <v>52</v>
      </c>
      <c r="AA6" s="27"/>
      <c r="AB6" s="2" t="s">
        <v>52</v>
      </c>
    </row>
    <row r="7" spans="1:28" ht="30" customHeight="1">
      <c r="A7" s="8" t="s">
        <v>541</v>
      </c>
      <c r="B7" s="8" t="s">
        <v>414</v>
      </c>
      <c r="C7" s="8" t="s">
        <v>483</v>
      </c>
      <c r="D7" s="25" t="s">
        <v>420</v>
      </c>
      <c r="E7" s="26">
        <v>0</v>
      </c>
      <c r="F7" s="8" t="s">
        <v>52</v>
      </c>
      <c r="G7" s="26">
        <v>0</v>
      </c>
      <c r="H7" s="8" t="s">
        <v>52</v>
      </c>
      <c r="I7" s="26">
        <v>0</v>
      </c>
      <c r="J7" s="8" t="s">
        <v>52</v>
      </c>
      <c r="K7" s="26">
        <v>0</v>
      </c>
      <c r="L7" s="8" t="s">
        <v>52</v>
      </c>
      <c r="M7" s="26">
        <v>0</v>
      </c>
      <c r="N7" s="8" t="s">
        <v>52</v>
      </c>
      <c r="O7" s="26">
        <v>0</v>
      </c>
      <c r="P7" s="26">
        <v>0</v>
      </c>
      <c r="Q7" s="26">
        <v>0</v>
      </c>
      <c r="R7" s="26">
        <v>0</v>
      </c>
      <c r="S7" s="26">
        <v>0</v>
      </c>
      <c r="T7" s="26">
        <v>0</v>
      </c>
      <c r="U7" s="26">
        <v>100250</v>
      </c>
      <c r="V7" s="26">
        <f>SMALL(Q7:U7,COUNTIF(Q7:U7,0)+1)</f>
        <v>100250</v>
      </c>
      <c r="W7" s="8" t="s">
        <v>540</v>
      </c>
      <c r="X7" s="8" t="s">
        <v>757</v>
      </c>
      <c r="Y7" s="2" t="s">
        <v>52</v>
      </c>
      <c r="Z7" s="2" t="s">
        <v>52</v>
      </c>
      <c r="AA7" s="27"/>
      <c r="AB7" s="2" t="s">
        <v>52</v>
      </c>
    </row>
    <row r="8" spans="1:28" ht="30" customHeight="1">
      <c r="A8" s="8" t="s">
        <v>533</v>
      </c>
      <c r="B8" s="8" t="s">
        <v>464</v>
      </c>
      <c r="C8" s="8" t="s">
        <v>465</v>
      </c>
      <c r="D8" s="25" t="s">
        <v>420</v>
      </c>
      <c r="E8" s="26">
        <v>0</v>
      </c>
      <c r="F8" s="8" t="s">
        <v>52</v>
      </c>
      <c r="G8" s="26">
        <v>0</v>
      </c>
      <c r="H8" s="8" t="s">
        <v>52</v>
      </c>
      <c r="I8" s="26">
        <v>0</v>
      </c>
      <c r="J8" s="8" t="s">
        <v>52</v>
      </c>
      <c r="K8" s="26">
        <v>0</v>
      </c>
      <c r="L8" s="8" t="s">
        <v>52</v>
      </c>
      <c r="M8" s="26">
        <v>0</v>
      </c>
      <c r="N8" s="8" t="s">
        <v>52</v>
      </c>
      <c r="O8" s="26">
        <v>0</v>
      </c>
      <c r="P8" s="26">
        <v>0</v>
      </c>
      <c r="Q8" s="26">
        <v>0</v>
      </c>
      <c r="R8" s="26">
        <v>0</v>
      </c>
      <c r="S8" s="26">
        <v>0</v>
      </c>
      <c r="T8" s="26">
        <v>0</v>
      </c>
      <c r="U8" s="26">
        <v>5838</v>
      </c>
      <c r="V8" s="26">
        <f>SMALL(Q8:U8,COUNTIF(Q8:U8,0)+1)</f>
        <v>5838</v>
      </c>
      <c r="W8" s="8" t="s">
        <v>532</v>
      </c>
      <c r="X8" s="8" t="s">
        <v>757</v>
      </c>
      <c r="Y8" s="2" t="s">
        <v>52</v>
      </c>
      <c r="Z8" s="2" t="s">
        <v>52</v>
      </c>
      <c r="AA8" s="27"/>
      <c r="AB8" s="2" t="s">
        <v>52</v>
      </c>
    </row>
    <row r="9" spans="1:28" ht="30" customHeight="1">
      <c r="A9" s="8" t="s">
        <v>444</v>
      </c>
      <c r="B9" s="8" t="s">
        <v>439</v>
      </c>
      <c r="C9" s="8" t="s">
        <v>440</v>
      </c>
      <c r="D9" s="25" t="s">
        <v>420</v>
      </c>
      <c r="E9" s="26">
        <v>0</v>
      </c>
      <c r="F9" s="8" t="s">
        <v>52</v>
      </c>
      <c r="G9" s="26">
        <v>0</v>
      </c>
      <c r="H9" s="8" t="s">
        <v>52</v>
      </c>
      <c r="I9" s="26">
        <v>0</v>
      </c>
      <c r="J9" s="8" t="s">
        <v>52</v>
      </c>
      <c r="K9" s="26">
        <v>0</v>
      </c>
      <c r="L9" s="8" t="s">
        <v>52</v>
      </c>
      <c r="M9" s="26">
        <v>0</v>
      </c>
      <c r="N9" s="8" t="s">
        <v>52</v>
      </c>
      <c r="O9" s="26">
        <v>0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1411</v>
      </c>
      <c r="V9" s="26">
        <f>SMALL(Q9:U9,COUNTIF(Q9:U9,0)+1)</f>
        <v>1411</v>
      </c>
      <c r="W9" s="8" t="s">
        <v>443</v>
      </c>
      <c r="X9" s="8" t="s">
        <v>757</v>
      </c>
      <c r="Y9" s="2" t="s">
        <v>52</v>
      </c>
      <c r="Z9" s="2" t="s">
        <v>52</v>
      </c>
      <c r="AA9" s="27"/>
      <c r="AB9" s="2" t="s">
        <v>52</v>
      </c>
    </row>
    <row r="10" spans="1:28" ht="30" customHeight="1">
      <c r="A10" s="8" t="s">
        <v>149</v>
      </c>
      <c r="B10" s="8" t="s">
        <v>146</v>
      </c>
      <c r="C10" s="8" t="s">
        <v>147</v>
      </c>
      <c r="D10" s="25" t="s">
        <v>75</v>
      </c>
      <c r="E10" s="26">
        <v>0</v>
      </c>
      <c r="F10" s="8" t="s">
        <v>52</v>
      </c>
      <c r="G10" s="26">
        <v>298800</v>
      </c>
      <c r="H10" s="8" t="s">
        <v>758</v>
      </c>
      <c r="I10" s="26">
        <v>0</v>
      </c>
      <c r="J10" s="8" t="s">
        <v>52</v>
      </c>
      <c r="K10" s="26">
        <v>0</v>
      </c>
      <c r="L10" s="8" t="s">
        <v>52</v>
      </c>
      <c r="M10" s="26">
        <v>288000</v>
      </c>
      <c r="N10" s="8" t="s">
        <v>759</v>
      </c>
      <c r="O10" s="26">
        <f t="shared" ref="O10:O15" si="0">SMALL(E10:M10,COUNTIF(E10:M10,0)+1)</f>
        <v>288000</v>
      </c>
      <c r="P10" s="26">
        <v>0</v>
      </c>
      <c r="Q10" s="26">
        <v>0</v>
      </c>
      <c r="R10" s="26">
        <v>0</v>
      </c>
      <c r="S10" s="26">
        <v>0</v>
      </c>
      <c r="T10" s="26">
        <v>0</v>
      </c>
      <c r="U10" s="26">
        <v>0</v>
      </c>
      <c r="V10" s="26">
        <v>0</v>
      </c>
      <c r="W10" s="8" t="s">
        <v>148</v>
      </c>
      <c r="X10" s="8" t="s">
        <v>52</v>
      </c>
      <c r="Y10" s="2" t="s">
        <v>52</v>
      </c>
      <c r="Z10" s="2" t="s">
        <v>52</v>
      </c>
      <c r="AA10" s="27"/>
      <c r="AB10" s="2" t="s">
        <v>52</v>
      </c>
    </row>
    <row r="11" spans="1:28" ht="30" customHeight="1">
      <c r="A11" s="8" t="s">
        <v>154</v>
      </c>
      <c r="B11" s="8" t="s">
        <v>151</v>
      </c>
      <c r="C11" s="8" t="s">
        <v>152</v>
      </c>
      <c r="D11" s="25" t="s">
        <v>75</v>
      </c>
      <c r="E11" s="26">
        <v>0</v>
      </c>
      <c r="F11" s="8" t="s">
        <v>52</v>
      </c>
      <c r="G11" s="26">
        <v>28000</v>
      </c>
      <c r="H11" s="8" t="s">
        <v>760</v>
      </c>
      <c r="I11" s="26">
        <v>29960</v>
      </c>
      <c r="J11" s="8" t="s">
        <v>761</v>
      </c>
      <c r="K11" s="26">
        <v>0</v>
      </c>
      <c r="L11" s="8" t="s">
        <v>52</v>
      </c>
      <c r="M11" s="26">
        <v>25000</v>
      </c>
      <c r="N11" s="8" t="s">
        <v>759</v>
      </c>
      <c r="O11" s="26">
        <f t="shared" si="0"/>
        <v>25000</v>
      </c>
      <c r="P11" s="26">
        <v>0</v>
      </c>
      <c r="Q11" s="26">
        <v>0</v>
      </c>
      <c r="R11" s="26">
        <v>0</v>
      </c>
      <c r="S11" s="26">
        <v>0</v>
      </c>
      <c r="T11" s="26">
        <v>0</v>
      </c>
      <c r="U11" s="26">
        <v>0</v>
      </c>
      <c r="V11" s="26">
        <v>0</v>
      </c>
      <c r="W11" s="8" t="s">
        <v>153</v>
      </c>
      <c r="X11" s="8" t="s">
        <v>52</v>
      </c>
      <c r="Y11" s="2" t="s">
        <v>52</v>
      </c>
      <c r="Z11" s="2" t="s">
        <v>52</v>
      </c>
      <c r="AA11" s="27"/>
      <c r="AB11" s="2" t="s">
        <v>52</v>
      </c>
    </row>
    <row r="12" spans="1:28" ht="30" customHeight="1">
      <c r="A12" s="8" t="s">
        <v>514</v>
      </c>
      <c r="B12" s="8" t="s">
        <v>511</v>
      </c>
      <c r="C12" s="8" t="s">
        <v>512</v>
      </c>
      <c r="D12" s="25" t="s">
        <v>75</v>
      </c>
      <c r="E12" s="26">
        <v>0</v>
      </c>
      <c r="F12" s="8" t="s">
        <v>52</v>
      </c>
      <c r="G12" s="26">
        <v>29000</v>
      </c>
      <c r="H12" s="8" t="s">
        <v>760</v>
      </c>
      <c r="I12" s="26">
        <v>29960</v>
      </c>
      <c r="J12" s="8" t="s">
        <v>761</v>
      </c>
      <c r="K12" s="26">
        <v>0</v>
      </c>
      <c r="L12" s="8" t="s">
        <v>52</v>
      </c>
      <c r="M12" s="26">
        <v>0</v>
      </c>
      <c r="N12" s="8" t="s">
        <v>52</v>
      </c>
      <c r="O12" s="26">
        <f t="shared" si="0"/>
        <v>29000</v>
      </c>
      <c r="P12" s="26">
        <v>0</v>
      </c>
      <c r="Q12" s="26">
        <v>0</v>
      </c>
      <c r="R12" s="26">
        <v>0</v>
      </c>
      <c r="S12" s="26">
        <v>0</v>
      </c>
      <c r="T12" s="26">
        <v>0</v>
      </c>
      <c r="U12" s="26">
        <v>0</v>
      </c>
      <c r="V12" s="26">
        <v>0</v>
      </c>
      <c r="W12" s="8" t="s">
        <v>513</v>
      </c>
      <c r="X12" s="8" t="s">
        <v>52</v>
      </c>
      <c r="Y12" s="2" t="s">
        <v>52</v>
      </c>
      <c r="Z12" s="2" t="s">
        <v>52</v>
      </c>
      <c r="AA12" s="27"/>
      <c r="AB12" s="2" t="s">
        <v>52</v>
      </c>
    </row>
    <row r="13" spans="1:28" ht="30" customHeight="1">
      <c r="A13" s="8" t="s">
        <v>577</v>
      </c>
      <c r="B13" s="8" t="s">
        <v>575</v>
      </c>
      <c r="C13" s="8" t="s">
        <v>576</v>
      </c>
      <c r="D13" s="25" t="s">
        <v>65</v>
      </c>
      <c r="E13" s="26">
        <v>8419</v>
      </c>
      <c r="F13" s="8" t="s">
        <v>52</v>
      </c>
      <c r="G13" s="26">
        <v>9708.41</v>
      </c>
      <c r="H13" s="8" t="s">
        <v>762</v>
      </c>
      <c r="I13" s="26">
        <v>9574.0300000000007</v>
      </c>
      <c r="J13" s="8" t="s">
        <v>763</v>
      </c>
      <c r="K13" s="26">
        <v>0</v>
      </c>
      <c r="L13" s="8" t="s">
        <v>52</v>
      </c>
      <c r="M13" s="26">
        <v>0</v>
      </c>
      <c r="N13" s="8" t="s">
        <v>52</v>
      </c>
      <c r="O13" s="26">
        <f t="shared" si="0"/>
        <v>8419</v>
      </c>
      <c r="P13" s="26">
        <v>0</v>
      </c>
      <c r="Q13" s="26">
        <v>0</v>
      </c>
      <c r="R13" s="26">
        <v>0</v>
      </c>
      <c r="S13" s="26">
        <v>0</v>
      </c>
      <c r="T13" s="26">
        <v>0</v>
      </c>
      <c r="U13" s="26">
        <v>0</v>
      </c>
      <c r="V13" s="26">
        <v>0</v>
      </c>
      <c r="W13" s="8" t="s">
        <v>764</v>
      </c>
      <c r="X13" s="8" t="s">
        <v>52</v>
      </c>
      <c r="Y13" s="2" t="s">
        <v>52</v>
      </c>
      <c r="Z13" s="2" t="s">
        <v>52</v>
      </c>
      <c r="AA13" s="27"/>
      <c r="AB13" s="2" t="s">
        <v>52</v>
      </c>
    </row>
    <row r="14" spans="1:28" ht="30" customHeight="1">
      <c r="A14" s="8" t="s">
        <v>428</v>
      </c>
      <c r="B14" s="8" t="s">
        <v>424</v>
      </c>
      <c r="C14" s="8" t="s">
        <v>425</v>
      </c>
      <c r="D14" s="25" t="s">
        <v>426</v>
      </c>
      <c r="E14" s="26">
        <v>0</v>
      </c>
      <c r="F14" s="8" t="s">
        <v>52</v>
      </c>
      <c r="G14" s="26">
        <v>1343.63</v>
      </c>
      <c r="H14" s="8" t="s">
        <v>765</v>
      </c>
      <c r="I14" s="26">
        <v>1317.27</v>
      </c>
      <c r="J14" s="8" t="s">
        <v>766</v>
      </c>
      <c r="K14" s="26">
        <v>0</v>
      </c>
      <c r="L14" s="8" t="s">
        <v>52</v>
      </c>
      <c r="M14" s="26">
        <v>1095.5</v>
      </c>
      <c r="N14" s="8" t="s">
        <v>759</v>
      </c>
      <c r="O14" s="26">
        <f t="shared" si="0"/>
        <v>1095.5</v>
      </c>
      <c r="P14" s="26">
        <v>0</v>
      </c>
      <c r="Q14" s="26">
        <v>0</v>
      </c>
      <c r="R14" s="26">
        <v>0</v>
      </c>
      <c r="S14" s="26">
        <v>0</v>
      </c>
      <c r="T14" s="26">
        <v>0</v>
      </c>
      <c r="U14" s="26">
        <v>0</v>
      </c>
      <c r="V14" s="26">
        <v>0</v>
      </c>
      <c r="W14" s="8" t="s">
        <v>427</v>
      </c>
      <c r="X14" s="8" t="s">
        <v>52</v>
      </c>
      <c r="Y14" s="2" t="s">
        <v>52</v>
      </c>
      <c r="Z14" s="2" t="s">
        <v>52</v>
      </c>
      <c r="AA14" s="27"/>
      <c r="AB14" s="2" t="s">
        <v>52</v>
      </c>
    </row>
    <row r="15" spans="1:28" ht="30" customHeight="1">
      <c r="A15" s="8" t="s">
        <v>449</v>
      </c>
      <c r="B15" s="8" t="s">
        <v>446</v>
      </c>
      <c r="C15" s="8" t="s">
        <v>447</v>
      </c>
      <c r="D15" s="25" t="s">
        <v>426</v>
      </c>
      <c r="E15" s="26">
        <v>0</v>
      </c>
      <c r="F15" s="8" t="s">
        <v>52</v>
      </c>
      <c r="G15" s="26">
        <v>1502.72</v>
      </c>
      <c r="H15" s="8" t="s">
        <v>765</v>
      </c>
      <c r="I15" s="26">
        <v>1473.63</v>
      </c>
      <c r="J15" s="8" t="s">
        <v>766</v>
      </c>
      <c r="K15" s="26">
        <v>0</v>
      </c>
      <c r="L15" s="8" t="s">
        <v>52</v>
      </c>
      <c r="M15" s="26">
        <v>1238.2</v>
      </c>
      <c r="N15" s="8" t="s">
        <v>759</v>
      </c>
      <c r="O15" s="26">
        <f t="shared" si="0"/>
        <v>1238.2</v>
      </c>
      <c r="P15" s="26">
        <v>0</v>
      </c>
      <c r="Q15" s="26">
        <v>0</v>
      </c>
      <c r="R15" s="26">
        <v>0</v>
      </c>
      <c r="S15" s="26">
        <v>0</v>
      </c>
      <c r="T15" s="26">
        <v>0</v>
      </c>
      <c r="U15" s="26">
        <v>0</v>
      </c>
      <c r="V15" s="26">
        <v>0</v>
      </c>
      <c r="W15" s="8" t="s">
        <v>448</v>
      </c>
      <c r="X15" s="8" t="s">
        <v>52</v>
      </c>
      <c r="Y15" s="2" t="s">
        <v>52</v>
      </c>
      <c r="Z15" s="2" t="s">
        <v>52</v>
      </c>
      <c r="AA15" s="27"/>
      <c r="AB15" s="2" t="s">
        <v>52</v>
      </c>
    </row>
    <row r="16" spans="1:28" ht="30" customHeight="1">
      <c r="A16" s="8" t="s">
        <v>172</v>
      </c>
      <c r="B16" s="8" t="s">
        <v>170</v>
      </c>
      <c r="C16" s="8" t="s">
        <v>52</v>
      </c>
      <c r="D16" s="25" t="s">
        <v>161</v>
      </c>
      <c r="E16" s="26">
        <v>0</v>
      </c>
      <c r="F16" s="8" t="s">
        <v>52</v>
      </c>
      <c r="G16" s="26">
        <v>0</v>
      </c>
      <c r="H16" s="8" t="s">
        <v>52</v>
      </c>
      <c r="I16" s="26">
        <v>0</v>
      </c>
      <c r="J16" s="8" t="s">
        <v>52</v>
      </c>
      <c r="K16" s="26">
        <v>0</v>
      </c>
      <c r="L16" s="8" t="s">
        <v>52</v>
      </c>
      <c r="M16" s="26">
        <v>0</v>
      </c>
      <c r="N16" s="8" t="s">
        <v>52</v>
      </c>
      <c r="O16" s="26">
        <v>0</v>
      </c>
      <c r="P16" s="26">
        <v>0</v>
      </c>
      <c r="Q16" s="26">
        <v>0</v>
      </c>
      <c r="R16" s="26">
        <v>0</v>
      </c>
      <c r="S16" s="26">
        <v>0</v>
      </c>
      <c r="T16" s="26">
        <v>772882</v>
      </c>
      <c r="U16" s="26">
        <v>0</v>
      </c>
      <c r="V16" s="26">
        <f>SMALL(Q16:U16,COUNTIF(Q16:U16,0)+1)</f>
        <v>772882</v>
      </c>
      <c r="W16" s="8" t="s">
        <v>171</v>
      </c>
      <c r="X16" s="8" t="s">
        <v>52</v>
      </c>
      <c r="Y16" s="2" t="s">
        <v>52</v>
      </c>
      <c r="Z16" s="2" t="s">
        <v>52</v>
      </c>
      <c r="AA16" s="27"/>
      <c r="AB16" s="2" t="s">
        <v>52</v>
      </c>
    </row>
    <row r="17" spans="1:28" ht="30" customHeight="1">
      <c r="A17" s="8" t="s">
        <v>177</v>
      </c>
      <c r="B17" s="8" t="s">
        <v>174</v>
      </c>
      <c r="C17" s="8" t="s">
        <v>52</v>
      </c>
      <c r="D17" s="25" t="s">
        <v>175</v>
      </c>
      <c r="E17" s="26">
        <v>0</v>
      </c>
      <c r="F17" s="8" t="s">
        <v>52</v>
      </c>
      <c r="G17" s="26">
        <v>0</v>
      </c>
      <c r="H17" s="8" t="s">
        <v>52</v>
      </c>
      <c r="I17" s="26">
        <v>0</v>
      </c>
      <c r="J17" s="8" t="s">
        <v>52</v>
      </c>
      <c r="K17" s="26">
        <v>0</v>
      </c>
      <c r="L17" s="8" t="s">
        <v>52</v>
      </c>
      <c r="M17" s="26">
        <v>0</v>
      </c>
      <c r="N17" s="8" t="s">
        <v>52</v>
      </c>
      <c r="O17" s="26">
        <v>0</v>
      </c>
      <c r="P17" s="26">
        <v>0</v>
      </c>
      <c r="Q17" s="26">
        <v>0</v>
      </c>
      <c r="R17" s="26">
        <v>0</v>
      </c>
      <c r="S17" s="26">
        <v>0</v>
      </c>
      <c r="T17" s="26">
        <v>5200000</v>
      </c>
      <c r="U17" s="26">
        <v>0</v>
      </c>
      <c r="V17" s="26">
        <f>SMALL(Q17:U17,COUNTIF(Q17:U17,0)+1)</f>
        <v>5200000</v>
      </c>
      <c r="W17" s="8" t="s">
        <v>176</v>
      </c>
      <c r="X17" s="8" t="s">
        <v>52</v>
      </c>
      <c r="Y17" s="2" t="s">
        <v>52</v>
      </c>
      <c r="Z17" s="2" t="s">
        <v>52</v>
      </c>
      <c r="AA17" s="27"/>
      <c r="AB17" s="2" t="s">
        <v>52</v>
      </c>
    </row>
    <row r="18" spans="1:28" ht="30" customHeight="1">
      <c r="A18" s="8" t="s">
        <v>228</v>
      </c>
      <c r="B18" s="8" t="s">
        <v>225</v>
      </c>
      <c r="C18" s="8" t="s">
        <v>226</v>
      </c>
      <c r="D18" s="25" t="s">
        <v>75</v>
      </c>
      <c r="E18" s="26">
        <v>369000</v>
      </c>
      <c r="F18" s="8" t="s">
        <v>52</v>
      </c>
      <c r="G18" s="26">
        <v>449101.79</v>
      </c>
      <c r="H18" s="8" t="s">
        <v>767</v>
      </c>
      <c r="I18" s="26">
        <v>389221.55</v>
      </c>
      <c r="J18" s="8" t="s">
        <v>768</v>
      </c>
      <c r="K18" s="26">
        <v>0</v>
      </c>
      <c r="L18" s="8" t="s">
        <v>52</v>
      </c>
      <c r="M18" s="26">
        <v>0</v>
      </c>
      <c r="N18" s="8" t="s">
        <v>52</v>
      </c>
      <c r="O18" s="26">
        <f t="shared" ref="O18:O36" si="1">SMALL(E18:M18,COUNTIF(E18:M18,0)+1)</f>
        <v>369000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26">
        <v>0</v>
      </c>
      <c r="W18" s="8" t="s">
        <v>227</v>
      </c>
      <c r="X18" s="8" t="s">
        <v>52</v>
      </c>
      <c r="Y18" s="2" t="s">
        <v>52</v>
      </c>
      <c r="Z18" s="2" t="s">
        <v>52</v>
      </c>
      <c r="AA18" s="27"/>
      <c r="AB18" s="2" t="s">
        <v>52</v>
      </c>
    </row>
    <row r="19" spans="1:28" ht="30" customHeight="1">
      <c r="A19" s="8" t="s">
        <v>557</v>
      </c>
      <c r="B19" s="8" t="s">
        <v>506</v>
      </c>
      <c r="C19" s="8" t="s">
        <v>555</v>
      </c>
      <c r="D19" s="25" t="s">
        <v>221</v>
      </c>
      <c r="E19" s="26">
        <v>0</v>
      </c>
      <c r="F19" s="8" t="s">
        <v>52</v>
      </c>
      <c r="G19" s="26">
        <v>95</v>
      </c>
      <c r="H19" s="8" t="s">
        <v>769</v>
      </c>
      <c r="I19" s="26">
        <v>95</v>
      </c>
      <c r="J19" s="8" t="s">
        <v>770</v>
      </c>
      <c r="K19" s="26">
        <v>0</v>
      </c>
      <c r="L19" s="8" t="s">
        <v>52</v>
      </c>
      <c r="M19" s="26">
        <v>0</v>
      </c>
      <c r="N19" s="8" t="s">
        <v>52</v>
      </c>
      <c r="O19" s="26">
        <f t="shared" si="1"/>
        <v>95</v>
      </c>
      <c r="P19" s="26">
        <v>0</v>
      </c>
      <c r="Q19" s="26">
        <v>0</v>
      </c>
      <c r="R19" s="26">
        <v>0</v>
      </c>
      <c r="S19" s="26">
        <v>0</v>
      </c>
      <c r="T19" s="26">
        <v>0</v>
      </c>
      <c r="U19" s="26">
        <v>0</v>
      </c>
      <c r="V19" s="26">
        <v>0</v>
      </c>
      <c r="W19" s="8" t="s">
        <v>556</v>
      </c>
      <c r="X19" s="8" t="s">
        <v>52</v>
      </c>
      <c r="Y19" s="2" t="s">
        <v>52</v>
      </c>
      <c r="Z19" s="2" t="s">
        <v>52</v>
      </c>
      <c r="AA19" s="27"/>
      <c r="AB19" s="2" t="s">
        <v>52</v>
      </c>
    </row>
    <row r="20" spans="1:28" ht="30" customHeight="1">
      <c r="A20" s="8" t="s">
        <v>509</v>
      </c>
      <c r="B20" s="8" t="s">
        <v>506</v>
      </c>
      <c r="C20" s="8" t="s">
        <v>507</v>
      </c>
      <c r="D20" s="25" t="s">
        <v>221</v>
      </c>
      <c r="E20" s="26">
        <v>0</v>
      </c>
      <c r="F20" s="8" t="s">
        <v>52</v>
      </c>
      <c r="G20" s="26">
        <v>188.6</v>
      </c>
      <c r="H20" s="8" t="s">
        <v>771</v>
      </c>
      <c r="I20" s="26">
        <v>188.6</v>
      </c>
      <c r="J20" s="8" t="s">
        <v>772</v>
      </c>
      <c r="K20" s="26">
        <v>188.6</v>
      </c>
      <c r="L20" s="8" t="s">
        <v>773</v>
      </c>
      <c r="M20" s="26">
        <v>0</v>
      </c>
      <c r="N20" s="8" t="s">
        <v>52</v>
      </c>
      <c r="O20" s="26">
        <f t="shared" si="1"/>
        <v>188.6</v>
      </c>
      <c r="P20" s="26">
        <v>0</v>
      </c>
      <c r="Q20" s="26">
        <v>0</v>
      </c>
      <c r="R20" s="26">
        <v>0</v>
      </c>
      <c r="S20" s="26">
        <v>0</v>
      </c>
      <c r="T20" s="26">
        <v>0</v>
      </c>
      <c r="U20" s="26">
        <v>0</v>
      </c>
      <c r="V20" s="26">
        <v>0</v>
      </c>
      <c r="W20" s="8" t="s">
        <v>508</v>
      </c>
      <c r="X20" s="8" t="s">
        <v>52</v>
      </c>
      <c r="Y20" s="2" t="s">
        <v>52</v>
      </c>
      <c r="Z20" s="2" t="s">
        <v>52</v>
      </c>
      <c r="AA20" s="27"/>
      <c r="AB20" s="2" t="s">
        <v>52</v>
      </c>
    </row>
    <row r="21" spans="1:28" ht="30" customHeight="1">
      <c r="A21" s="8" t="s">
        <v>374</v>
      </c>
      <c r="B21" s="8" t="s">
        <v>371</v>
      </c>
      <c r="C21" s="8" t="s">
        <v>372</v>
      </c>
      <c r="D21" s="25" t="s">
        <v>57</v>
      </c>
      <c r="E21" s="26">
        <v>0</v>
      </c>
      <c r="F21" s="8" t="s">
        <v>52</v>
      </c>
      <c r="G21" s="26">
        <v>900</v>
      </c>
      <c r="H21" s="8" t="s">
        <v>774</v>
      </c>
      <c r="I21" s="26">
        <v>1500</v>
      </c>
      <c r="J21" s="8" t="s">
        <v>775</v>
      </c>
      <c r="K21" s="26">
        <v>0</v>
      </c>
      <c r="L21" s="8" t="s">
        <v>52</v>
      </c>
      <c r="M21" s="26">
        <v>0</v>
      </c>
      <c r="N21" s="8" t="s">
        <v>52</v>
      </c>
      <c r="O21" s="26">
        <f t="shared" si="1"/>
        <v>900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26">
        <v>0</v>
      </c>
      <c r="W21" s="8" t="s">
        <v>373</v>
      </c>
      <c r="X21" s="8" t="s">
        <v>52</v>
      </c>
      <c r="Y21" s="2" t="s">
        <v>52</v>
      </c>
      <c r="Z21" s="2" t="s">
        <v>52</v>
      </c>
      <c r="AA21" s="27"/>
      <c r="AB21" s="2" t="s">
        <v>52</v>
      </c>
    </row>
    <row r="22" spans="1:28" ht="30" customHeight="1">
      <c r="A22" s="8" t="s">
        <v>364</v>
      </c>
      <c r="B22" s="8" t="s">
        <v>361</v>
      </c>
      <c r="C22" s="8" t="s">
        <v>362</v>
      </c>
      <c r="D22" s="25" t="s">
        <v>65</v>
      </c>
      <c r="E22" s="26">
        <v>0</v>
      </c>
      <c r="F22" s="8" t="s">
        <v>52</v>
      </c>
      <c r="G22" s="26">
        <v>0</v>
      </c>
      <c r="H22" s="8" t="s">
        <v>52</v>
      </c>
      <c r="I22" s="26">
        <v>7900</v>
      </c>
      <c r="J22" s="8" t="s">
        <v>776</v>
      </c>
      <c r="K22" s="26">
        <v>0</v>
      </c>
      <c r="L22" s="8" t="s">
        <v>52</v>
      </c>
      <c r="M22" s="26">
        <v>0</v>
      </c>
      <c r="N22" s="8" t="s">
        <v>52</v>
      </c>
      <c r="O22" s="26">
        <f t="shared" si="1"/>
        <v>7900</v>
      </c>
      <c r="P22" s="26">
        <v>0</v>
      </c>
      <c r="Q22" s="26">
        <v>0</v>
      </c>
      <c r="R22" s="26">
        <v>0</v>
      </c>
      <c r="S22" s="26">
        <v>0</v>
      </c>
      <c r="T22" s="26">
        <v>0</v>
      </c>
      <c r="U22" s="26">
        <v>0</v>
      </c>
      <c r="V22" s="26">
        <v>0</v>
      </c>
      <c r="W22" s="8" t="s">
        <v>363</v>
      </c>
      <c r="X22" s="8" t="s">
        <v>777</v>
      </c>
      <c r="Y22" s="2" t="s">
        <v>52</v>
      </c>
      <c r="Z22" s="2" t="s">
        <v>52</v>
      </c>
      <c r="AA22" s="27"/>
      <c r="AB22" s="2" t="s">
        <v>52</v>
      </c>
    </row>
    <row r="23" spans="1:28" ht="30" customHeight="1">
      <c r="A23" s="8" t="s">
        <v>369</v>
      </c>
      <c r="B23" s="8" t="s">
        <v>366</v>
      </c>
      <c r="C23" s="8" t="s">
        <v>367</v>
      </c>
      <c r="D23" s="25" t="s">
        <v>65</v>
      </c>
      <c r="E23" s="26">
        <v>0</v>
      </c>
      <c r="F23" s="8" t="s">
        <v>52</v>
      </c>
      <c r="G23" s="26">
        <v>0</v>
      </c>
      <c r="H23" s="8" t="s">
        <v>52</v>
      </c>
      <c r="I23" s="26">
        <v>8900</v>
      </c>
      <c r="J23" s="8" t="s">
        <v>776</v>
      </c>
      <c r="K23" s="26">
        <v>0</v>
      </c>
      <c r="L23" s="8" t="s">
        <v>52</v>
      </c>
      <c r="M23" s="26">
        <v>0</v>
      </c>
      <c r="N23" s="8" t="s">
        <v>52</v>
      </c>
      <c r="O23" s="26">
        <f t="shared" si="1"/>
        <v>8900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0</v>
      </c>
      <c r="V23" s="26">
        <v>0</v>
      </c>
      <c r="W23" s="8" t="s">
        <v>368</v>
      </c>
      <c r="X23" s="8" t="s">
        <v>777</v>
      </c>
      <c r="Y23" s="2" t="s">
        <v>52</v>
      </c>
      <c r="Z23" s="2" t="s">
        <v>52</v>
      </c>
      <c r="AA23" s="27"/>
      <c r="AB23" s="2" t="s">
        <v>52</v>
      </c>
    </row>
    <row r="24" spans="1:28" ht="30" customHeight="1">
      <c r="A24" s="8" t="s">
        <v>251</v>
      </c>
      <c r="B24" s="8" t="s">
        <v>248</v>
      </c>
      <c r="C24" s="8" t="s">
        <v>249</v>
      </c>
      <c r="D24" s="25" t="s">
        <v>107</v>
      </c>
      <c r="E24" s="26">
        <v>3060</v>
      </c>
      <c r="F24" s="8" t="s">
        <v>52</v>
      </c>
      <c r="G24" s="26">
        <v>4000</v>
      </c>
      <c r="H24" s="8" t="s">
        <v>778</v>
      </c>
      <c r="I24" s="26">
        <v>3600</v>
      </c>
      <c r="J24" s="8" t="s">
        <v>779</v>
      </c>
      <c r="K24" s="26">
        <v>0</v>
      </c>
      <c r="L24" s="8" t="s">
        <v>52</v>
      </c>
      <c r="M24" s="26">
        <v>0</v>
      </c>
      <c r="N24" s="8" t="s">
        <v>52</v>
      </c>
      <c r="O24" s="26">
        <f t="shared" si="1"/>
        <v>3060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26">
        <v>0</v>
      </c>
      <c r="W24" s="8" t="s">
        <v>780</v>
      </c>
      <c r="X24" s="8" t="s">
        <v>52</v>
      </c>
      <c r="Y24" s="2" t="s">
        <v>52</v>
      </c>
      <c r="Z24" s="2" t="s">
        <v>52</v>
      </c>
      <c r="AA24" s="27"/>
      <c r="AB24" s="2" t="s">
        <v>52</v>
      </c>
    </row>
    <row r="25" spans="1:28" ht="30" customHeight="1">
      <c r="A25" s="8" t="s">
        <v>255</v>
      </c>
      <c r="B25" s="8" t="s">
        <v>248</v>
      </c>
      <c r="C25" s="8" t="s">
        <v>254</v>
      </c>
      <c r="D25" s="25" t="s">
        <v>107</v>
      </c>
      <c r="E25" s="26">
        <v>2650</v>
      </c>
      <c r="F25" s="8" t="s">
        <v>52</v>
      </c>
      <c r="G25" s="26">
        <v>3000</v>
      </c>
      <c r="H25" s="8" t="s">
        <v>778</v>
      </c>
      <c r="I25" s="26">
        <v>3540</v>
      </c>
      <c r="J25" s="8" t="s">
        <v>779</v>
      </c>
      <c r="K25" s="26">
        <v>0</v>
      </c>
      <c r="L25" s="8" t="s">
        <v>52</v>
      </c>
      <c r="M25" s="26">
        <v>0</v>
      </c>
      <c r="N25" s="8" t="s">
        <v>52</v>
      </c>
      <c r="O25" s="26">
        <f t="shared" si="1"/>
        <v>2650</v>
      </c>
      <c r="P25" s="26">
        <v>0</v>
      </c>
      <c r="Q25" s="26">
        <v>0</v>
      </c>
      <c r="R25" s="26">
        <v>0</v>
      </c>
      <c r="S25" s="26">
        <v>0</v>
      </c>
      <c r="T25" s="26">
        <v>0</v>
      </c>
      <c r="U25" s="26">
        <v>0</v>
      </c>
      <c r="V25" s="26">
        <v>0</v>
      </c>
      <c r="W25" s="8" t="s">
        <v>781</v>
      </c>
      <c r="X25" s="8" t="s">
        <v>52</v>
      </c>
      <c r="Y25" s="2" t="s">
        <v>52</v>
      </c>
      <c r="Z25" s="2" t="s">
        <v>52</v>
      </c>
      <c r="AA25" s="27"/>
      <c r="AB25" s="2" t="s">
        <v>52</v>
      </c>
    </row>
    <row r="26" spans="1:28" ht="30" customHeight="1">
      <c r="A26" s="8" t="s">
        <v>259</v>
      </c>
      <c r="B26" s="8" t="s">
        <v>248</v>
      </c>
      <c r="C26" s="8" t="s">
        <v>257</v>
      </c>
      <c r="D26" s="25" t="s">
        <v>258</v>
      </c>
      <c r="E26" s="26">
        <v>41180</v>
      </c>
      <c r="F26" s="8" t="s">
        <v>52</v>
      </c>
      <c r="G26" s="26">
        <v>44000</v>
      </c>
      <c r="H26" s="8" t="s">
        <v>778</v>
      </c>
      <c r="I26" s="26">
        <v>50400</v>
      </c>
      <c r="J26" s="8" t="s">
        <v>779</v>
      </c>
      <c r="K26" s="26">
        <v>0</v>
      </c>
      <c r="L26" s="8" t="s">
        <v>52</v>
      </c>
      <c r="M26" s="26">
        <v>39120</v>
      </c>
      <c r="N26" s="8" t="s">
        <v>759</v>
      </c>
      <c r="O26" s="26">
        <f t="shared" si="1"/>
        <v>39120</v>
      </c>
      <c r="P26" s="26">
        <v>0</v>
      </c>
      <c r="Q26" s="26">
        <v>0</v>
      </c>
      <c r="R26" s="26">
        <v>0</v>
      </c>
      <c r="S26" s="26">
        <v>0</v>
      </c>
      <c r="T26" s="26">
        <v>0</v>
      </c>
      <c r="U26" s="26">
        <v>0</v>
      </c>
      <c r="V26" s="26">
        <v>0</v>
      </c>
      <c r="W26" s="8" t="s">
        <v>782</v>
      </c>
      <c r="X26" s="8" t="s">
        <v>52</v>
      </c>
      <c r="Y26" s="2" t="s">
        <v>52</v>
      </c>
      <c r="Z26" s="2" t="s">
        <v>52</v>
      </c>
      <c r="AA26" s="27"/>
      <c r="AB26" s="2" t="s">
        <v>52</v>
      </c>
    </row>
    <row r="27" spans="1:28" ht="30" customHeight="1">
      <c r="A27" s="8" t="s">
        <v>262</v>
      </c>
      <c r="B27" s="8" t="s">
        <v>248</v>
      </c>
      <c r="C27" s="8" t="s">
        <v>261</v>
      </c>
      <c r="D27" s="25" t="s">
        <v>258</v>
      </c>
      <c r="E27" s="26">
        <v>70540</v>
      </c>
      <c r="F27" s="8" t="s">
        <v>52</v>
      </c>
      <c r="G27" s="26">
        <v>93000</v>
      </c>
      <c r="H27" s="8" t="s">
        <v>778</v>
      </c>
      <c r="I27" s="26">
        <v>0</v>
      </c>
      <c r="J27" s="8" t="s">
        <v>52</v>
      </c>
      <c r="K27" s="26">
        <v>0</v>
      </c>
      <c r="L27" s="8" t="s">
        <v>52</v>
      </c>
      <c r="M27" s="26">
        <v>70361</v>
      </c>
      <c r="N27" s="8" t="s">
        <v>759</v>
      </c>
      <c r="O27" s="26">
        <f t="shared" si="1"/>
        <v>70361</v>
      </c>
      <c r="P27" s="26">
        <v>0</v>
      </c>
      <c r="Q27" s="26">
        <v>0</v>
      </c>
      <c r="R27" s="26">
        <v>0</v>
      </c>
      <c r="S27" s="26">
        <v>0</v>
      </c>
      <c r="T27" s="26">
        <v>0</v>
      </c>
      <c r="U27" s="26">
        <v>0</v>
      </c>
      <c r="V27" s="26">
        <v>0</v>
      </c>
      <c r="W27" s="8" t="s">
        <v>783</v>
      </c>
      <c r="X27" s="8" t="s">
        <v>52</v>
      </c>
      <c r="Y27" s="2" t="s">
        <v>52</v>
      </c>
      <c r="Z27" s="2" t="s">
        <v>52</v>
      </c>
      <c r="AA27" s="27"/>
      <c r="AB27" s="2" t="s">
        <v>52</v>
      </c>
    </row>
    <row r="28" spans="1:28" ht="30" customHeight="1">
      <c r="A28" s="8" t="s">
        <v>265</v>
      </c>
      <c r="B28" s="8" t="s">
        <v>248</v>
      </c>
      <c r="C28" s="8" t="s">
        <v>264</v>
      </c>
      <c r="D28" s="25" t="s">
        <v>258</v>
      </c>
      <c r="E28" s="26">
        <v>106140</v>
      </c>
      <c r="F28" s="8" t="s">
        <v>52</v>
      </c>
      <c r="G28" s="26">
        <v>122000</v>
      </c>
      <c r="H28" s="8" t="s">
        <v>778</v>
      </c>
      <c r="I28" s="26">
        <v>0</v>
      </c>
      <c r="J28" s="8" t="s">
        <v>52</v>
      </c>
      <c r="K28" s="26">
        <v>0</v>
      </c>
      <c r="L28" s="8" t="s">
        <v>52</v>
      </c>
      <c r="M28" s="26">
        <v>0</v>
      </c>
      <c r="N28" s="8" t="s">
        <v>52</v>
      </c>
      <c r="O28" s="26">
        <f t="shared" si="1"/>
        <v>106140</v>
      </c>
      <c r="P28" s="26">
        <v>0</v>
      </c>
      <c r="Q28" s="26">
        <v>0</v>
      </c>
      <c r="R28" s="26">
        <v>0</v>
      </c>
      <c r="S28" s="26">
        <v>0</v>
      </c>
      <c r="T28" s="26">
        <v>0</v>
      </c>
      <c r="U28" s="26">
        <v>0</v>
      </c>
      <c r="V28" s="26">
        <v>0</v>
      </c>
      <c r="W28" s="8" t="s">
        <v>784</v>
      </c>
      <c r="X28" s="8" t="s">
        <v>52</v>
      </c>
      <c r="Y28" s="2" t="s">
        <v>52</v>
      </c>
      <c r="Z28" s="2" t="s">
        <v>52</v>
      </c>
      <c r="AA28" s="27"/>
      <c r="AB28" s="2" t="s">
        <v>52</v>
      </c>
    </row>
    <row r="29" spans="1:28" ht="30" customHeight="1">
      <c r="A29" s="8" t="s">
        <v>269</v>
      </c>
      <c r="B29" s="8" t="s">
        <v>248</v>
      </c>
      <c r="C29" s="8" t="s">
        <v>267</v>
      </c>
      <c r="D29" s="25" t="s">
        <v>268</v>
      </c>
      <c r="E29" s="26">
        <v>6260</v>
      </c>
      <c r="F29" s="8" t="s">
        <v>52</v>
      </c>
      <c r="G29" s="26">
        <v>6000</v>
      </c>
      <c r="H29" s="8" t="s">
        <v>778</v>
      </c>
      <c r="I29" s="26">
        <v>6000</v>
      </c>
      <c r="J29" s="8" t="s">
        <v>779</v>
      </c>
      <c r="K29" s="26">
        <v>0</v>
      </c>
      <c r="L29" s="8" t="s">
        <v>52</v>
      </c>
      <c r="M29" s="26">
        <v>0</v>
      </c>
      <c r="N29" s="8" t="s">
        <v>52</v>
      </c>
      <c r="O29" s="26">
        <f t="shared" si="1"/>
        <v>6000</v>
      </c>
      <c r="P29" s="26">
        <v>0</v>
      </c>
      <c r="Q29" s="26">
        <v>0</v>
      </c>
      <c r="R29" s="26">
        <v>0</v>
      </c>
      <c r="S29" s="26">
        <v>0</v>
      </c>
      <c r="T29" s="26">
        <v>0</v>
      </c>
      <c r="U29" s="26">
        <v>0</v>
      </c>
      <c r="V29" s="26">
        <v>0</v>
      </c>
      <c r="W29" s="8" t="s">
        <v>785</v>
      </c>
      <c r="X29" s="8" t="s">
        <v>52</v>
      </c>
      <c r="Y29" s="2" t="s">
        <v>52</v>
      </c>
      <c r="Z29" s="2" t="s">
        <v>52</v>
      </c>
      <c r="AA29" s="27"/>
      <c r="AB29" s="2" t="s">
        <v>52</v>
      </c>
    </row>
    <row r="30" spans="1:28" ht="30" customHeight="1">
      <c r="A30" s="8" t="s">
        <v>272</v>
      </c>
      <c r="B30" s="8" t="s">
        <v>248</v>
      </c>
      <c r="C30" s="8" t="s">
        <v>271</v>
      </c>
      <c r="D30" s="25" t="s">
        <v>258</v>
      </c>
      <c r="E30" s="26">
        <v>22440</v>
      </c>
      <c r="F30" s="8" t="s">
        <v>52</v>
      </c>
      <c r="G30" s="26">
        <v>15200</v>
      </c>
      <c r="H30" s="8" t="s">
        <v>778</v>
      </c>
      <c r="I30" s="26">
        <v>26400</v>
      </c>
      <c r="J30" s="8" t="s">
        <v>779</v>
      </c>
      <c r="K30" s="26">
        <v>0</v>
      </c>
      <c r="L30" s="8" t="s">
        <v>52</v>
      </c>
      <c r="M30" s="26">
        <v>0</v>
      </c>
      <c r="N30" s="8" t="s">
        <v>52</v>
      </c>
      <c r="O30" s="26">
        <f t="shared" si="1"/>
        <v>15200</v>
      </c>
      <c r="P30" s="26">
        <v>0</v>
      </c>
      <c r="Q30" s="26">
        <v>0</v>
      </c>
      <c r="R30" s="26">
        <v>0</v>
      </c>
      <c r="S30" s="26">
        <v>0</v>
      </c>
      <c r="T30" s="26">
        <v>0</v>
      </c>
      <c r="U30" s="26">
        <v>0</v>
      </c>
      <c r="V30" s="26">
        <v>0</v>
      </c>
      <c r="W30" s="8" t="s">
        <v>786</v>
      </c>
      <c r="X30" s="8" t="s">
        <v>52</v>
      </c>
      <c r="Y30" s="2" t="s">
        <v>52</v>
      </c>
      <c r="Z30" s="2" t="s">
        <v>52</v>
      </c>
      <c r="AA30" s="27"/>
      <c r="AB30" s="2" t="s">
        <v>52</v>
      </c>
    </row>
    <row r="31" spans="1:28" ht="30" customHeight="1">
      <c r="A31" s="8" t="s">
        <v>275</v>
      </c>
      <c r="B31" s="8" t="s">
        <v>248</v>
      </c>
      <c r="C31" s="8" t="s">
        <v>274</v>
      </c>
      <c r="D31" s="25" t="s">
        <v>258</v>
      </c>
      <c r="E31" s="26">
        <v>8830</v>
      </c>
      <c r="F31" s="8" t="s">
        <v>52</v>
      </c>
      <c r="G31" s="26">
        <v>2800</v>
      </c>
      <c r="H31" s="8" t="s">
        <v>778</v>
      </c>
      <c r="I31" s="26">
        <v>0</v>
      </c>
      <c r="J31" s="8" t="s">
        <v>52</v>
      </c>
      <c r="K31" s="26">
        <v>0</v>
      </c>
      <c r="L31" s="8" t="s">
        <v>52</v>
      </c>
      <c r="M31" s="26">
        <v>0</v>
      </c>
      <c r="N31" s="8" t="s">
        <v>52</v>
      </c>
      <c r="O31" s="26">
        <f t="shared" si="1"/>
        <v>2800</v>
      </c>
      <c r="P31" s="26">
        <v>0</v>
      </c>
      <c r="Q31" s="26">
        <v>0</v>
      </c>
      <c r="R31" s="26">
        <v>0</v>
      </c>
      <c r="S31" s="26">
        <v>0</v>
      </c>
      <c r="T31" s="26">
        <v>0</v>
      </c>
      <c r="U31" s="26">
        <v>0</v>
      </c>
      <c r="V31" s="26">
        <v>0</v>
      </c>
      <c r="W31" s="8" t="s">
        <v>787</v>
      </c>
      <c r="X31" s="8" t="s">
        <v>52</v>
      </c>
      <c r="Y31" s="2" t="s">
        <v>52</v>
      </c>
      <c r="Z31" s="2" t="s">
        <v>52</v>
      </c>
      <c r="AA31" s="27"/>
      <c r="AB31" s="2" t="s">
        <v>52</v>
      </c>
    </row>
    <row r="32" spans="1:28" ht="30" customHeight="1">
      <c r="A32" s="8" t="s">
        <v>278</v>
      </c>
      <c r="B32" s="8" t="s">
        <v>248</v>
      </c>
      <c r="C32" s="8" t="s">
        <v>277</v>
      </c>
      <c r="D32" s="25" t="s">
        <v>65</v>
      </c>
      <c r="E32" s="26">
        <v>7140</v>
      </c>
      <c r="F32" s="8" t="s">
        <v>52</v>
      </c>
      <c r="G32" s="26">
        <v>8800</v>
      </c>
      <c r="H32" s="8" t="s">
        <v>778</v>
      </c>
      <c r="I32" s="26">
        <v>0</v>
      </c>
      <c r="J32" s="8" t="s">
        <v>52</v>
      </c>
      <c r="K32" s="26">
        <v>0</v>
      </c>
      <c r="L32" s="8" t="s">
        <v>52</v>
      </c>
      <c r="M32" s="26">
        <v>0</v>
      </c>
      <c r="N32" s="8" t="s">
        <v>52</v>
      </c>
      <c r="O32" s="26">
        <f t="shared" si="1"/>
        <v>7140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26">
        <v>0</v>
      </c>
      <c r="V32" s="26">
        <v>0</v>
      </c>
      <c r="W32" s="8" t="s">
        <v>788</v>
      </c>
      <c r="X32" s="8" t="s">
        <v>52</v>
      </c>
      <c r="Y32" s="2" t="s">
        <v>52</v>
      </c>
      <c r="Z32" s="2" t="s">
        <v>52</v>
      </c>
      <c r="AA32" s="27"/>
      <c r="AB32" s="2" t="s">
        <v>52</v>
      </c>
    </row>
    <row r="33" spans="1:28" ht="30" customHeight="1">
      <c r="A33" s="8" t="s">
        <v>282</v>
      </c>
      <c r="B33" s="8" t="s">
        <v>248</v>
      </c>
      <c r="C33" s="8" t="s">
        <v>280</v>
      </c>
      <c r="D33" s="25" t="s">
        <v>281</v>
      </c>
      <c r="E33" s="26">
        <v>54340</v>
      </c>
      <c r="F33" s="8" t="s">
        <v>52</v>
      </c>
      <c r="G33" s="26">
        <v>55000</v>
      </c>
      <c r="H33" s="8" t="s">
        <v>778</v>
      </c>
      <c r="I33" s="26">
        <v>0</v>
      </c>
      <c r="J33" s="8" t="s">
        <v>52</v>
      </c>
      <c r="K33" s="26">
        <v>0</v>
      </c>
      <c r="L33" s="8" t="s">
        <v>52</v>
      </c>
      <c r="M33" s="26">
        <v>0</v>
      </c>
      <c r="N33" s="8" t="s">
        <v>52</v>
      </c>
      <c r="O33" s="26">
        <f t="shared" si="1"/>
        <v>54340</v>
      </c>
      <c r="P33" s="26">
        <v>0</v>
      </c>
      <c r="Q33" s="26">
        <v>0</v>
      </c>
      <c r="R33" s="26">
        <v>0</v>
      </c>
      <c r="S33" s="26">
        <v>0</v>
      </c>
      <c r="T33" s="26">
        <v>0</v>
      </c>
      <c r="U33" s="26">
        <v>0</v>
      </c>
      <c r="V33" s="26">
        <v>0</v>
      </c>
      <c r="W33" s="8" t="s">
        <v>789</v>
      </c>
      <c r="X33" s="8" t="s">
        <v>52</v>
      </c>
      <c r="Y33" s="2" t="s">
        <v>52</v>
      </c>
      <c r="Z33" s="2" t="s">
        <v>52</v>
      </c>
      <c r="AA33" s="27"/>
      <c r="AB33" s="2" t="s">
        <v>52</v>
      </c>
    </row>
    <row r="34" spans="1:28" ht="30" customHeight="1">
      <c r="A34" s="8" t="s">
        <v>285</v>
      </c>
      <c r="B34" s="8" t="s">
        <v>248</v>
      </c>
      <c r="C34" s="8" t="s">
        <v>284</v>
      </c>
      <c r="D34" s="25" t="s">
        <v>281</v>
      </c>
      <c r="E34" s="26">
        <v>1800</v>
      </c>
      <c r="F34" s="8" t="s">
        <v>52</v>
      </c>
      <c r="G34" s="26">
        <v>2100</v>
      </c>
      <c r="H34" s="8" t="s">
        <v>778</v>
      </c>
      <c r="I34" s="26">
        <v>2100</v>
      </c>
      <c r="J34" s="8" t="s">
        <v>779</v>
      </c>
      <c r="K34" s="26">
        <v>0</v>
      </c>
      <c r="L34" s="8" t="s">
        <v>52</v>
      </c>
      <c r="M34" s="26">
        <v>1520</v>
      </c>
      <c r="N34" s="8" t="s">
        <v>759</v>
      </c>
      <c r="O34" s="26">
        <f t="shared" si="1"/>
        <v>1520</v>
      </c>
      <c r="P34" s="26">
        <v>0</v>
      </c>
      <c r="Q34" s="26">
        <v>0</v>
      </c>
      <c r="R34" s="26">
        <v>0</v>
      </c>
      <c r="S34" s="26">
        <v>0</v>
      </c>
      <c r="T34" s="26">
        <v>0</v>
      </c>
      <c r="U34" s="26">
        <v>0</v>
      </c>
      <c r="V34" s="26">
        <v>0</v>
      </c>
      <c r="W34" s="8" t="s">
        <v>790</v>
      </c>
      <c r="X34" s="8" t="s">
        <v>52</v>
      </c>
      <c r="Y34" s="2" t="s">
        <v>52</v>
      </c>
      <c r="Z34" s="2" t="s">
        <v>52</v>
      </c>
      <c r="AA34" s="27"/>
      <c r="AB34" s="2" t="s">
        <v>52</v>
      </c>
    </row>
    <row r="35" spans="1:28" ht="30" customHeight="1">
      <c r="A35" s="8" t="s">
        <v>475</v>
      </c>
      <c r="B35" s="8" t="s">
        <v>471</v>
      </c>
      <c r="C35" s="8" t="s">
        <v>472</v>
      </c>
      <c r="D35" s="25" t="s">
        <v>473</v>
      </c>
      <c r="E35" s="26">
        <v>0</v>
      </c>
      <c r="F35" s="8" t="s">
        <v>52</v>
      </c>
      <c r="G35" s="26">
        <v>0</v>
      </c>
      <c r="H35" s="8" t="s">
        <v>52</v>
      </c>
      <c r="I35" s="26">
        <v>105</v>
      </c>
      <c r="J35" s="8" t="s">
        <v>791</v>
      </c>
      <c r="K35" s="26">
        <v>0</v>
      </c>
      <c r="L35" s="8" t="s">
        <v>52</v>
      </c>
      <c r="M35" s="26">
        <v>0</v>
      </c>
      <c r="N35" s="8" t="s">
        <v>52</v>
      </c>
      <c r="O35" s="26">
        <f t="shared" si="1"/>
        <v>105</v>
      </c>
      <c r="P35" s="26">
        <v>0</v>
      </c>
      <c r="Q35" s="26">
        <v>0</v>
      </c>
      <c r="R35" s="26">
        <v>0</v>
      </c>
      <c r="S35" s="26">
        <v>0</v>
      </c>
      <c r="T35" s="26">
        <v>0</v>
      </c>
      <c r="U35" s="26">
        <v>0</v>
      </c>
      <c r="V35" s="26">
        <v>0</v>
      </c>
      <c r="W35" s="8" t="s">
        <v>474</v>
      </c>
      <c r="X35" s="8" t="s">
        <v>52</v>
      </c>
      <c r="Y35" s="2" t="s">
        <v>52</v>
      </c>
      <c r="Z35" s="2" t="s">
        <v>52</v>
      </c>
      <c r="AA35" s="27"/>
      <c r="AB35" s="2" t="s">
        <v>52</v>
      </c>
    </row>
    <row r="36" spans="1:28" ht="30" customHeight="1">
      <c r="A36" s="8" t="s">
        <v>480</v>
      </c>
      <c r="B36" s="8" t="s">
        <v>477</v>
      </c>
      <c r="C36" s="8" t="s">
        <v>478</v>
      </c>
      <c r="D36" s="25" t="s">
        <v>75</v>
      </c>
      <c r="E36" s="26">
        <v>0</v>
      </c>
      <c r="F36" s="8" t="s">
        <v>52</v>
      </c>
      <c r="G36" s="26">
        <v>0</v>
      </c>
      <c r="H36" s="8" t="s">
        <v>52</v>
      </c>
      <c r="I36" s="26">
        <v>0</v>
      </c>
      <c r="J36" s="8" t="s">
        <v>52</v>
      </c>
      <c r="K36" s="26">
        <v>12000</v>
      </c>
      <c r="L36" s="8" t="s">
        <v>52</v>
      </c>
      <c r="M36" s="26">
        <v>0</v>
      </c>
      <c r="N36" s="8" t="s">
        <v>52</v>
      </c>
      <c r="O36" s="26">
        <f t="shared" si="1"/>
        <v>12000</v>
      </c>
      <c r="P36" s="26">
        <v>0</v>
      </c>
      <c r="Q36" s="26">
        <v>0</v>
      </c>
      <c r="R36" s="26">
        <v>0</v>
      </c>
      <c r="S36" s="26">
        <v>0</v>
      </c>
      <c r="T36" s="26">
        <v>0</v>
      </c>
      <c r="U36" s="26">
        <v>0</v>
      </c>
      <c r="V36" s="26">
        <v>0</v>
      </c>
      <c r="W36" s="8" t="s">
        <v>479</v>
      </c>
      <c r="X36" s="8" t="s">
        <v>52</v>
      </c>
      <c r="Y36" s="2" t="s">
        <v>52</v>
      </c>
      <c r="Z36" s="2" t="s">
        <v>52</v>
      </c>
      <c r="AA36" s="27"/>
      <c r="AB36" s="2" t="s">
        <v>52</v>
      </c>
    </row>
    <row r="37" spans="1:28" ht="30" customHeight="1">
      <c r="A37" s="8" t="s">
        <v>385</v>
      </c>
      <c r="B37" s="8" t="s">
        <v>382</v>
      </c>
      <c r="C37" s="8" t="s">
        <v>383</v>
      </c>
      <c r="D37" s="25" t="s">
        <v>193</v>
      </c>
      <c r="E37" s="26">
        <v>0</v>
      </c>
      <c r="F37" s="8" t="s">
        <v>52</v>
      </c>
      <c r="G37" s="26">
        <v>0</v>
      </c>
      <c r="H37" s="8" t="s">
        <v>52</v>
      </c>
      <c r="I37" s="26">
        <v>0</v>
      </c>
      <c r="J37" s="8" t="s">
        <v>52</v>
      </c>
      <c r="K37" s="26">
        <v>0</v>
      </c>
      <c r="L37" s="8" t="s">
        <v>52</v>
      </c>
      <c r="M37" s="26">
        <v>0</v>
      </c>
      <c r="N37" s="8" t="s">
        <v>52</v>
      </c>
      <c r="O37" s="26">
        <v>0</v>
      </c>
      <c r="P37" s="26">
        <v>0</v>
      </c>
      <c r="Q37" s="26">
        <v>0</v>
      </c>
      <c r="R37" s="26">
        <v>0</v>
      </c>
      <c r="S37" s="26">
        <v>0</v>
      </c>
      <c r="T37" s="26">
        <v>0</v>
      </c>
      <c r="U37" s="26">
        <v>10050</v>
      </c>
      <c r="V37" s="26">
        <f>SMALL(Q37:U37,COUNTIF(Q37:U37,0)+1)</f>
        <v>10050</v>
      </c>
      <c r="W37" s="8" t="s">
        <v>384</v>
      </c>
      <c r="X37" s="8" t="s">
        <v>52</v>
      </c>
      <c r="Y37" s="2" t="s">
        <v>52</v>
      </c>
      <c r="Z37" s="2" t="s">
        <v>52</v>
      </c>
      <c r="AA37" s="27"/>
      <c r="AB37" s="2" t="s">
        <v>52</v>
      </c>
    </row>
    <row r="38" spans="1:28" ht="30" customHeight="1">
      <c r="A38" s="8" t="s">
        <v>389</v>
      </c>
      <c r="B38" s="8" t="s">
        <v>382</v>
      </c>
      <c r="C38" s="8" t="s">
        <v>387</v>
      </c>
      <c r="D38" s="25" t="s">
        <v>193</v>
      </c>
      <c r="E38" s="26">
        <v>0</v>
      </c>
      <c r="F38" s="8" t="s">
        <v>52</v>
      </c>
      <c r="G38" s="26">
        <v>0</v>
      </c>
      <c r="H38" s="8" t="s">
        <v>52</v>
      </c>
      <c r="I38" s="26">
        <v>0</v>
      </c>
      <c r="J38" s="8" t="s">
        <v>52</v>
      </c>
      <c r="K38" s="26">
        <v>0</v>
      </c>
      <c r="L38" s="8" t="s">
        <v>52</v>
      </c>
      <c r="M38" s="26">
        <v>0</v>
      </c>
      <c r="N38" s="8" t="s">
        <v>52</v>
      </c>
      <c r="O38" s="26">
        <v>0</v>
      </c>
      <c r="P38" s="26">
        <v>0</v>
      </c>
      <c r="Q38" s="26">
        <v>0</v>
      </c>
      <c r="R38" s="26">
        <v>0</v>
      </c>
      <c r="S38" s="26">
        <v>0</v>
      </c>
      <c r="T38" s="26">
        <v>0</v>
      </c>
      <c r="U38" s="26">
        <v>4840</v>
      </c>
      <c r="V38" s="26">
        <f>SMALL(Q38:U38,COUNTIF(Q38:U38,0)+1)</f>
        <v>4840</v>
      </c>
      <c r="W38" s="8" t="s">
        <v>388</v>
      </c>
      <c r="X38" s="8" t="s">
        <v>52</v>
      </c>
      <c r="Y38" s="2" t="s">
        <v>52</v>
      </c>
      <c r="Z38" s="2" t="s">
        <v>52</v>
      </c>
      <c r="AA38" s="27"/>
      <c r="AB38" s="2" t="s">
        <v>52</v>
      </c>
    </row>
    <row r="39" spans="1:28" ht="30" customHeight="1">
      <c r="A39" s="8" t="s">
        <v>393</v>
      </c>
      <c r="B39" s="8" t="s">
        <v>382</v>
      </c>
      <c r="C39" s="8" t="s">
        <v>391</v>
      </c>
      <c r="D39" s="25" t="s">
        <v>193</v>
      </c>
      <c r="E39" s="26">
        <v>0</v>
      </c>
      <c r="F39" s="8" t="s">
        <v>52</v>
      </c>
      <c r="G39" s="26">
        <v>0</v>
      </c>
      <c r="H39" s="8" t="s">
        <v>52</v>
      </c>
      <c r="I39" s="26">
        <v>0</v>
      </c>
      <c r="J39" s="8" t="s">
        <v>52</v>
      </c>
      <c r="K39" s="26">
        <v>0</v>
      </c>
      <c r="L39" s="8" t="s">
        <v>52</v>
      </c>
      <c r="M39" s="26">
        <v>0</v>
      </c>
      <c r="N39" s="8" t="s">
        <v>52</v>
      </c>
      <c r="O39" s="26">
        <v>0</v>
      </c>
      <c r="P39" s="26">
        <v>0</v>
      </c>
      <c r="Q39" s="26">
        <v>0</v>
      </c>
      <c r="R39" s="26">
        <v>0</v>
      </c>
      <c r="S39" s="26">
        <v>0</v>
      </c>
      <c r="T39" s="26">
        <v>0</v>
      </c>
      <c r="U39" s="26">
        <v>15368</v>
      </c>
      <c r="V39" s="26">
        <f>SMALL(Q39:U39,COUNTIF(Q39:U39,0)+1)</f>
        <v>15368</v>
      </c>
      <c r="W39" s="8" t="s">
        <v>392</v>
      </c>
      <c r="X39" s="8" t="s">
        <v>52</v>
      </c>
      <c r="Y39" s="2" t="s">
        <v>52</v>
      </c>
      <c r="Z39" s="2" t="s">
        <v>52</v>
      </c>
      <c r="AA39" s="27"/>
      <c r="AB39" s="2" t="s">
        <v>52</v>
      </c>
    </row>
    <row r="40" spans="1:28" ht="30" customHeight="1">
      <c r="A40" s="8" t="s">
        <v>399</v>
      </c>
      <c r="B40" s="8" t="s">
        <v>395</v>
      </c>
      <c r="C40" s="8" t="s">
        <v>396</v>
      </c>
      <c r="D40" s="25" t="s">
        <v>397</v>
      </c>
      <c r="E40" s="26">
        <v>0</v>
      </c>
      <c r="F40" s="8" t="s">
        <v>52</v>
      </c>
      <c r="G40" s="26">
        <v>0</v>
      </c>
      <c r="H40" s="8" t="s">
        <v>52</v>
      </c>
      <c r="I40" s="26">
        <v>0</v>
      </c>
      <c r="J40" s="8" t="s">
        <v>52</v>
      </c>
      <c r="K40" s="26">
        <v>0</v>
      </c>
      <c r="L40" s="8" t="s">
        <v>52</v>
      </c>
      <c r="M40" s="26">
        <v>50</v>
      </c>
      <c r="N40" s="8" t="s">
        <v>52</v>
      </c>
      <c r="O40" s="26">
        <f>SMALL(E40:M40,COUNTIF(E40:M40,0)+1)</f>
        <v>50</v>
      </c>
      <c r="P40" s="26">
        <v>0</v>
      </c>
      <c r="Q40" s="26">
        <v>0</v>
      </c>
      <c r="R40" s="26">
        <v>0</v>
      </c>
      <c r="S40" s="26">
        <v>0</v>
      </c>
      <c r="T40" s="26">
        <v>0</v>
      </c>
      <c r="U40" s="26">
        <v>0</v>
      </c>
      <c r="V40" s="26">
        <v>0</v>
      </c>
      <c r="W40" s="8" t="s">
        <v>398</v>
      </c>
      <c r="X40" s="8" t="s">
        <v>52</v>
      </c>
      <c r="Y40" s="2" t="s">
        <v>52</v>
      </c>
      <c r="Z40" s="2" t="s">
        <v>52</v>
      </c>
      <c r="AA40" s="27"/>
      <c r="AB40" s="2" t="s">
        <v>52</v>
      </c>
    </row>
    <row r="41" spans="1:28" ht="30" customHeight="1">
      <c r="A41" s="8" t="s">
        <v>223</v>
      </c>
      <c r="B41" s="8" t="s">
        <v>219</v>
      </c>
      <c r="C41" s="8" t="s">
        <v>220</v>
      </c>
      <c r="D41" s="25" t="s">
        <v>221</v>
      </c>
      <c r="E41" s="26">
        <v>0</v>
      </c>
      <c r="F41" s="8" t="s">
        <v>52</v>
      </c>
      <c r="G41" s="26">
        <v>0</v>
      </c>
      <c r="H41" s="8" t="s">
        <v>52</v>
      </c>
      <c r="I41" s="26">
        <v>0</v>
      </c>
      <c r="J41" s="8" t="s">
        <v>52</v>
      </c>
      <c r="K41" s="26">
        <v>0</v>
      </c>
      <c r="L41" s="8" t="s">
        <v>52</v>
      </c>
      <c r="M41" s="26">
        <v>636</v>
      </c>
      <c r="N41" s="8" t="s">
        <v>52</v>
      </c>
      <c r="O41" s="26">
        <f>SMALL(E41:M41,COUNTIF(E41:M41,0)+1)</f>
        <v>636</v>
      </c>
      <c r="P41" s="26">
        <v>0</v>
      </c>
      <c r="Q41" s="26">
        <v>0</v>
      </c>
      <c r="R41" s="26">
        <v>0</v>
      </c>
      <c r="S41" s="26">
        <v>0</v>
      </c>
      <c r="T41" s="26">
        <v>0</v>
      </c>
      <c r="U41" s="26">
        <v>0</v>
      </c>
      <c r="V41" s="26">
        <v>0</v>
      </c>
      <c r="W41" s="8" t="s">
        <v>222</v>
      </c>
      <c r="X41" s="8" t="s">
        <v>52</v>
      </c>
      <c r="Y41" s="2" t="s">
        <v>52</v>
      </c>
      <c r="Z41" s="2" t="s">
        <v>52</v>
      </c>
      <c r="AA41" s="27"/>
      <c r="AB41" s="2" t="s">
        <v>52</v>
      </c>
    </row>
    <row r="42" spans="1:28" ht="30" customHeight="1">
      <c r="A42" s="8" t="s">
        <v>233</v>
      </c>
      <c r="B42" s="8" t="s">
        <v>230</v>
      </c>
      <c r="C42" s="8" t="s">
        <v>231</v>
      </c>
      <c r="D42" s="25" t="s">
        <v>221</v>
      </c>
      <c r="E42" s="26">
        <v>935</v>
      </c>
      <c r="F42" s="8" t="s">
        <v>52</v>
      </c>
      <c r="G42" s="26">
        <v>1150.8</v>
      </c>
      <c r="H42" s="8" t="s">
        <v>792</v>
      </c>
      <c r="I42" s="26">
        <v>1416.25</v>
      </c>
      <c r="J42" s="8" t="s">
        <v>793</v>
      </c>
      <c r="K42" s="26">
        <v>0</v>
      </c>
      <c r="L42" s="8" t="s">
        <v>52</v>
      </c>
      <c r="M42" s="26">
        <v>0</v>
      </c>
      <c r="N42" s="8" t="s">
        <v>52</v>
      </c>
      <c r="O42" s="26">
        <f>SMALL(E42:M42,COUNTIF(E42:M42,0)+1)</f>
        <v>935</v>
      </c>
      <c r="P42" s="26">
        <v>0</v>
      </c>
      <c r="Q42" s="26">
        <v>0</v>
      </c>
      <c r="R42" s="26">
        <v>0</v>
      </c>
      <c r="S42" s="26">
        <v>0</v>
      </c>
      <c r="T42" s="26">
        <v>0</v>
      </c>
      <c r="U42" s="26">
        <v>0</v>
      </c>
      <c r="V42" s="26">
        <v>0</v>
      </c>
      <c r="W42" s="8" t="s">
        <v>232</v>
      </c>
      <c r="X42" s="8" t="s">
        <v>52</v>
      </c>
      <c r="Y42" s="2" t="s">
        <v>52</v>
      </c>
      <c r="Z42" s="2" t="s">
        <v>52</v>
      </c>
      <c r="AA42" s="27"/>
      <c r="AB42" s="2" t="s">
        <v>52</v>
      </c>
    </row>
    <row r="43" spans="1:28" ht="30" customHeight="1">
      <c r="A43" s="8" t="s">
        <v>239</v>
      </c>
      <c r="B43" s="8" t="s">
        <v>235</v>
      </c>
      <c r="C43" s="8" t="s">
        <v>236</v>
      </c>
      <c r="D43" s="25" t="s">
        <v>237</v>
      </c>
      <c r="E43" s="26">
        <v>0</v>
      </c>
      <c r="F43" s="8" t="s">
        <v>52</v>
      </c>
      <c r="G43" s="26">
        <v>0</v>
      </c>
      <c r="H43" s="8" t="s">
        <v>52</v>
      </c>
      <c r="I43" s="26">
        <v>0</v>
      </c>
      <c r="J43" s="8" t="s">
        <v>52</v>
      </c>
      <c r="K43" s="26">
        <v>0</v>
      </c>
      <c r="L43" s="8" t="s">
        <v>52</v>
      </c>
      <c r="M43" s="26">
        <v>0</v>
      </c>
      <c r="N43" s="8" t="s">
        <v>52</v>
      </c>
      <c r="O43" s="26">
        <v>0</v>
      </c>
      <c r="P43" s="26">
        <v>125427</v>
      </c>
      <c r="Q43" s="26">
        <v>0</v>
      </c>
      <c r="R43" s="26">
        <v>0</v>
      </c>
      <c r="S43" s="26">
        <v>0</v>
      </c>
      <c r="T43" s="26">
        <v>0</v>
      </c>
      <c r="U43" s="26">
        <v>0</v>
      </c>
      <c r="V43" s="26">
        <v>0</v>
      </c>
      <c r="W43" s="8" t="s">
        <v>238</v>
      </c>
      <c r="X43" s="8" t="s">
        <v>52</v>
      </c>
      <c r="Y43" s="2" t="s">
        <v>794</v>
      </c>
      <c r="Z43" s="2" t="s">
        <v>52</v>
      </c>
      <c r="AA43" s="27"/>
      <c r="AB43" s="2" t="s">
        <v>52</v>
      </c>
    </row>
    <row r="44" spans="1:28" ht="30" customHeight="1">
      <c r="A44" s="8" t="s">
        <v>590</v>
      </c>
      <c r="B44" s="8" t="s">
        <v>588</v>
      </c>
      <c r="C44" s="8" t="s">
        <v>236</v>
      </c>
      <c r="D44" s="25" t="s">
        <v>237</v>
      </c>
      <c r="E44" s="26">
        <v>0</v>
      </c>
      <c r="F44" s="8" t="s">
        <v>52</v>
      </c>
      <c r="G44" s="26">
        <v>0</v>
      </c>
      <c r="H44" s="8" t="s">
        <v>52</v>
      </c>
      <c r="I44" s="26">
        <v>0</v>
      </c>
      <c r="J44" s="8" t="s">
        <v>52</v>
      </c>
      <c r="K44" s="26">
        <v>0</v>
      </c>
      <c r="L44" s="8" t="s">
        <v>52</v>
      </c>
      <c r="M44" s="26">
        <v>0</v>
      </c>
      <c r="N44" s="8" t="s">
        <v>52</v>
      </c>
      <c r="O44" s="26">
        <v>0</v>
      </c>
      <c r="P44" s="26">
        <v>152019</v>
      </c>
      <c r="Q44" s="26">
        <v>0</v>
      </c>
      <c r="R44" s="26">
        <v>0</v>
      </c>
      <c r="S44" s="26">
        <v>0</v>
      </c>
      <c r="T44" s="26">
        <v>0</v>
      </c>
      <c r="U44" s="26">
        <v>0</v>
      </c>
      <c r="V44" s="26">
        <v>0</v>
      </c>
      <c r="W44" s="8" t="s">
        <v>589</v>
      </c>
      <c r="X44" s="8" t="s">
        <v>52</v>
      </c>
      <c r="Y44" s="2" t="s">
        <v>794</v>
      </c>
      <c r="Z44" s="2" t="s">
        <v>52</v>
      </c>
      <c r="AA44" s="27"/>
      <c r="AB44" s="2" t="s">
        <v>52</v>
      </c>
    </row>
    <row r="45" spans="1:28" ht="30" customHeight="1">
      <c r="A45" s="8" t="s">
        <v>243</v>
      </c>
      <c r="B45" s="8" t="s">
        <v>241</v>
      </c>
      <c r="C45" s="8" t="s">
        <v>236</v>
      </c>
      <c r="D45" s="25" t="s">
        <v>237</v>
      </c>
      <c r="E45" s="26">
        <v>0</v>
      </c>
      <c r="F45" s="8" t="s">
        <v>52</v>
      </c>
      <c r="G45" s="26">
        <v>0</v>
      </c>
      <c r="H45" s="8" t="s">
        <v>52</v>
      </c>
      <c r="I45" s="26">
        <v>0</v>
      </c>
      <c r="J45" s="8" t="s">
        <v>52</v>
      </c>
      <c r="K45" s="26">
        <v>0</v>
      </c>
      <c r="L45" s="8" t="s">
        <v>52</v>
      </c>
      <c r="M45" s="26">
        <v>0</v>
      </c>
      <c r="N45" s="8" t="s">
        <v>52</v>
      </c>
      <c r="O45" s="26">
        <v>0</v>
      </c>
      <c r="P45" s="26">
        <v>201951</v>
      </c>
      <c r="Q45" s="26">
        <v>0</v>
      </c>
      <c r="R45" s="26">
        <v>0</v>
      </c>
      <c r="S45" s="26">
        <v>0</v>
      </c>
      <c r="T45" s="26">
        <v>0</v>
      </c>
      <c r="U45" s="26">
        <v>0</v>
      </c>
      <c r="V45" s="26">
        <v>0</v>
      </c>
      <c r="W45" s="8" t="s">
        <v>242</v>
      </c>
      <c r="X45" s="8" t="s">
        <v>52</v>
      </c>
      <c r="Y45" s="2" t="s">
        <v>794</v>
      </c>
      <c r="Z45" s="2" t="s">
        <v>52</v>
      </c>
      <c r="AA45" s="27"/>
      <c r="AB45" s="2" t="s">
        <v>52</v>
      </c>
    </row>
    <row r="46" spans="1:28" ht="30" customHeight="1">
      <c r="A46" s="8" t="s">
        <v>550</v>
      </c>
      <c r="B46" s="8" t="s">
        <v>548</v>
      </c>
      <c r="C46" s="8" t="s">
        <v>236</v>
      </c>
      <c r="D46" s="25" t="s">
        <v>237</v>
      </c>
      <c r="E46" s="26">
        <v>0</v>
      </c>
      <c r="F46" s="8" t="s">
        <v>52</v>
      </c>
      <c r="G46" s="26">
        <v>0</v>
      </c>
      <c r="H46" s="8" t="s">
        <v>52</v>
      </c>
      <c r="I46" s="26">
        <v>0</v>
      </c>
      <c r="J46" s="8" t="s">
        <v>52</v>
      </c>
      <c r="K46" s="26">
        <v>0</v>
      </c>
      <c r="L46" s="8" t="s">
        <v>52</v>
      </c>
      <c r="M46" s="26">
        <v>0</v>
      </c>
      <c r="N46" s="8" t="s">
        <v>52</v>
      </c>
      <c r="O46" s="26">
        <v>0</v>
      </c>
      <c r="P46" s="26">
        <v>198242</v>
      </c>
      <c r="Q46" s="26">
        <v>0</v>
      </c>
      <c r="R46" s="26">
        <v>0</v>
      </c>
      <c r="S46" s="26">
        <v>0</v>
      </c>
      <c r="T46" s="26">
        <v>0</v>
      </c>
      <c r="U46" s="26">
        <v>0</v>
      </c>
      <c r="V46" s="26">
        <v>0</v>
      </c>
      <c r="W46" s="8" t="s">
        <v>549</v>
      </c>
      <c r="X46" s="8" t="s">
        <v>52</v>
      </c>
      <c r="Y46" s="2" t="s">
        <v>794</v>
      </c>
      <c r="Z46" s="2" t="s">
        <v>52</v>
      </c>
      <c r="AA46" s="27"/>
      <c r="AB46" s="2" t="s">
        <v>52</v>
      </c>
    </row>
    <row r="47" spans="1:28" ht="30" customHeight="1">
      <c r="A47" s="8" t="s">
        <v>405</v>
      </c>
      <c r="B47" s="8" t="s">
        <v>404</v>
      </c>
      <c r="C47" s="8" t="s">
        <v>236</v>
      </c>
      <c r="D47" s="25" t="s">
        <v>237</v>
      </c>
      <c r="E47" s="26">
        <v>0</v>
      </c>
      <c r="F47" s="8" t="s">
        <v>52</v>
      </c>
      <c r="G47" s="26">
        <v>0</v>
      </c>
      <c r="H47" s="8" t="s">
        <v>52</v>
      </c>
      <c r="I47" s="26">
        <v>0</v>
      </c>
      <c r="J47" s="8" t="s">
        <v>52</v>
      </c>
      <c r="K47" s="26">
        <v>0</v>
      </c>
      <c r="L47" s="8" t="s">
        <v>52</v>
      </c>
      <c r="M47" s="26">
        <v>0</v>
      </c>
      <c r="N47" s="8" t="s">
        <v>52</v>
      </c>
      <c r="O47" s="26">
        <v>0</v>
      </c>
      <c r="P47" s="26">
        <v>200925</v>
      </c>
      <c r="Q47" s="26">
        <v>0</v>
      </c>
      <c r="R47" s="26">
        <v>0</v>
      </c>
      <c r="S47" s="26">
        <v>0</v>
      </c>
      <c r="T47" s="26">
        <v>0</v>
      </c>
      <c r="U47" s="26">
        <v>0</v>
      </c>
      <c r="V47" s="26">
        <v>0</v>
      </c>
      <c r="W47" s="8" t="s">
        <v>795</v>
      </c>
      <c r="X47" s="8" t="s">
        <v>52</v>
      </c>
      <c r="Y47" s="2" t="s">
        <v>794</v>
      </c>
      <c r="Z47" s="2" t="s">
        <v>52</v>
      </c>
      <c r="AA47" s="27"/>
      <c r="AB47" s="2" t="s">
        <v>52</v>
      </c>
    </row>
    <row r="48" spans="1:28" ht="30" customHeight="1">
      <c r="A48" s="8" t="s">
        <v>435</v>
      </c>
      <c r="B48" s="8" t="s">
        <v>433</v>
      </c>
      <c r="C48" s="8" t="s">
        <v>236</v>
      </c>
      <c r="D48" s="25" t="s">
        <v>237</v>
      </c>
      <c r="E48" s="26">
        <v>0</v>
      </c>
      <c r="F48" s="8" t="s">
        <v>52</v>
      </c>
      <c r="G48" s="26">
        <v>0</v>
      </c>
      <c r="H48" s="8" t="s">
        <v>52</v>
      </c>
      <c r="I48" s="26">
        <v>0</v>
      </c>
      <c r="J48" s="8" t="s">
        <v>52</v>
      </c>
      <c r="K48" s="26">
        <v>0</v>
      </c>
      <c r="L48" s="8" t="s">
        <v>52</v>
      </c>
      <c r="M48" s="26">
        <v>0</v>
      </c>
      <c r="N48" s="8" t="s">
        <v>52</v>
      </c>
      <c r="O48" s="26">
        <v>0</v>
      </c>
      <c r="P48" s="26">
        <v>187069</v>
      </c>
      <c r="Q48" s="26">
        <v>0</v>
      </c>
      <c r="R48" s="26">
        <v>0</v>
      </c>
      <c r="S48" s="26">
        <v>0</v>
      </c>
      <c r="T48" s="26">
        <v>0</v>
      </c>
      <c r="U48" s="26">
        <v>0</v>
      </c>
      <c r="V48" s="26">
        <v>0</v>
      </c>
      <c r="W48" s="8" t="s">
        <v>434</v>
      </c>
      <c r="X48" s="8" t="s">
        <v>52</v>
      </c>
      <c r="Y48" s="2" t="s">
        <v>794</v>
      </c>
      <c r="Z48" s="2" t="s">
        <v>52</v>
      </c>
      <c r="AA48" s="27"/>
      <c r="AB48" s="2" t="s">
        <v>52</v>
      </c>
    </row>
    <row r="49" spans="1:28" ht="30" customHeight="1">
      <c r="A49" s="8" t="s">
        <v>455</v>
      </c>
      <c r="B49" s="8" t="s">
        <v>453</v>
      </c>
      <c r="C49" s="8" t="s">
        <v>236</v>
      </c>
      <c r="D49" s="25" t="s">
        <v>237</v>
      </c>
      <c r="E49" s="26">
        <v>0</v>
      </c>
      <c r="F49" s="8" t="s">
        <v>52</v>
      </c>
      <c r="G49" s="26">
        <v>0</v>
      </c>
      <c r="H49" s="8" t="s">
        <v>52</v>
      </c>
      <c r="I49" s="26">
        <v>0</v>
      </c>
      <c r="J49" s="8" t="s">
        <v>52</v>
      </c>
      <c r="K49" s="26">
        <v>0</v>
      </c>
      <c r="L49" s="8" t="s">
        <v>52</v>
      </c>
      <c r="M49" s="26">
        <v>0</v>
      </c>
      <c r="N49" s="8" t="s">
        <v>52</v>
      </c>
      <c r="O49" s="26">
        <v>0</v>
      </c>
      <c r="P49" s="26">
        <v>123282</v>
      </c>
      <c r="Q49" s="26">
        <v>0</v>
      </c>
      <c r="R49" s="26">
        <v>0</v>
      </c>
      <c r="S49" s="26">
        <v>0</v>
      </c>
      <c r="T49" s="26">
        <v>0</v>
      </c>
      <c r="U49" s="26">
        <v>0</v>
      </c>
      <c r="V49" s="26">
        <v>0</v>
      </c>
      <c r="W49" s="8" t="s">
        <v>454</v>
      </c>
      <c r="X49" s="8" t="s">
        <v>52</v>
      </c>
      <c r="Y49" s="2" t="s">
        <v>794</v>
      </c>
      <c r="Z49" s="2" t="s">
        <v>52</v>
      </c>
      <c r="AA49" s="27"/>
      <c r="AB49" s="2" t="s">
        <v>52</v>
      </c>
    </row>
    <row r="50" spans="1:28" ht="30" customHeight="1">
      <c r="A50" s="8" t="s">
        <v>493</v>
      </c>
      <c r="B50" s="8" t="s">
        <v>490</v>
      </c>
      <c r="C50" s="8" t="s">
        <v>491</v>
      </c>
      <c r="D50" s="25" t="s">
        <v>237</v>
      </c>
      <c r="E50" s="26">
        <v>0</v>
      </c>
      <c r="F50" s="8" t="s">
        <v>52</v>
      </c>
      <c r="G50" s="26">
        <v>0</v>
      </c>
      <c r="H50" s="8" t="s">
        <v>52</v>
      </c>
      <c r="I50" s="26">
        <v>0</v>
      </c>
      <c r="J50" s="8" t="s">
        <v>52</v>
      </c>
      <c r="K50" s="26">
        <v>0</v>
      </c>
      <c r="L50" s="8" t="s">
        <v>52</v>
      </c>
      <c r="M50" s="26">
        <v>0</v>
      </c>
      <c r="N50" s="8" t="s">
        <v>52</v>
      </c>
      <c r="O50" s="26">
        <v>0</v>
      </c>
      <c r="P50" s="26">
        <v>302185</v>
      </c>
      <c r="Q50" s="26">
        <v>0</v>
      </c>
      <c r="R50" s="26">
        <v>0</v>
      </c>
      <c r="S50" s="26">
        <v>0</v>
      </c>
      <c r="T50" s="26">
        <v>0</v>
      </c>
      <c r="U50" s="26">
        <v>0</v>
      </c>
      <c r="V50" s="26">
        <v>0</v>
      </c>
      <c r="W50" s="8" t="s">
        <v>492</v>
      </c>
      <c r="X50" s="8" t="s">
        <v>52</v>
      </c>
      <c r="Y50" s="2" t="s">
        <v>794</v>
      </c>
      <c r="Z50" s="2" t="s">
        <v>52</v>
      </c>
      <c r="AA50" s="27"/>
      <c r="AB50" s="2" t="s">
        <v>52</v>
      </c>
    </row>
    <row r="51" spans="1:28" ht="30" customHeight="1">
      <c r="A51" s="8" t="s">
        <v>518</v>
      </c>
      <c r="B51" s="8" t="s">
        <v>516</v>
      </c>
      <c r="C51" s="8" t="s">
        <v>491</v>
      </c>
      <c r="D51" s="25" t="s">
        <v>237</v>
      </c>
      <c r="E51" s="26">
        <v>0</v>
      </c>
      <c r="F51" s="8" t="s">
        <v>52</v>
      </c>
      <c r="G51" s="26">
        <v>0</v>
      </c>
      <c r="H51" s="8" t="s">
        <v>52</v>
      </c>
      <c r="I51" s="26">
        <v>0</v>
      </c>
      <c r="J51" s="8" t="s">
        <v>52</v>
      </c>
      <c r="K51" s="26">
        <v>0</v>
      </c>
      <c r="L51" s="8" t="s">
        <v>52</v>
      </c>
      <c r="M51" s="26">
        <v>0</v>
      </c>
      <c r="N51" s="8" t="s">
        <v>52</v>
      </c>
      <c r="O51" s="26">
        <v>0</v>
      </c>
      <c r="P51" s="26">
        <v>123074</v>
      </c>
      <c r="Q51" s="26">
        <v>0</v>
      </c>
      <c r="R51" s="26">
        <v>0</v>
      </c>
      <c r="S51" s="26">
        <v>0</v>
      </c>
      <c r="T51" s="26">
        <v>0</v>
      </c>
      <c r="U51" s="26">
        <v>0</v>
      </c>
      <c r="V51" s="26">
        <v>0</v>
      </c>
      <c r="W51" s="8" t="s">
        <v>517</v>
      </c>
      <c r="X51" s="8" t="s">
        <v>796</v>
      </c>
      <c r="Y51" s="2" t="s">
        <v>794</v>
      </c>
      <c r="Z51" s="2" t="s">
        <v>52</v>
      </c>
      <c r="AA51" s="27"/>
      <c r="AB51" s="2" t="s">
        <v>52</v>
      </c>
    </row>
    <row r="52" spans="1:28" ht="30" customHeight="1">
      <c r="A52" s="8" t="s">
        <v>497</v>
      </c>
      <c r="B52" s="8" t="s">
        <v>495</v>
      </c>
      <c r="C52" s="8" t="s">
        <v>491</v>
      </c>
      <c r="D52" s="25" t="s">
        <v>237</v>
      </c>
      <c r="E52" s="26">
        <v>0</v>
      </c>
      <c r="F52" s="8" t="s">
        <v>52</v>
      </c>
      <c r="G52" s="26">
        <v>0</v>
      </c>
      <c r="H52" s="8" t="s">
        <v>52</v>
      </c>
      <c r="I52" s="26">
        <v>0</v>
      </c>
      <c r="J52" s="8" t="s">
        <v>52</v>
      </c>
      <c r="K52" s="26">
        <v>0</v>
      </c>
      <c r="L52" s="8" t="s">
        <v>52</v>
      </c>
      <c r="M52" s="26">
        <v>0</v>
      </c>
      <c r="N52" s="8" t="s">
        <v>52</v>
      </c>
      <c r="O52" s="26">
        <v>0</v>
      </c>
      <c r="P52" s="26">
        <v>219117</v>
      </c>
      <c r="Q52" s="26">
        <v>0</v>
      </c>
      <c r="R52" s="26">
        <v>0</v>
      </c>
      <c r="S52" s="26">
        <v>0</v>
      </c>
      <c r="T52" s="26">
        <v>0</v>
      </c>
      <c r="U52" s="26">
        <v>0</v>
      </c>
      <c r="V52" s="26">
        <v>0</v>
      </c>
      <c r="W52" s="8" t="s">
        <v>496</v>
      </c>
      <c r="X52" s="8" t="s">
        <v>797</v>
      </c>
      <c r="Y52" s="2" t="s">
        <v>794</v>
      </c>
      <c r="Z52" s="2" t="s">
        <v>52</v>
      </c>
      <c r="AA52" s="27"/>
      <c r="AB52" s="2" t="s">
        <v>52</v>
      </c>
    </row>
    <row r="53" spans="1:28" ht="30" customHeight="1">
      <c r="A53" s="8" t="s">
        <v>798</v>
      </c>
      <c r="B53" s="8" t="s">
        <v>799</v>
      </c>
      <c r="C53" s="8" t="s">
        <v>800</v>
      </c>
      <c r="D53" s="25" t="s">
        <v>801</v>
      </c>
      <c r="E53" s="26">
        <v>0</v>
      </c>
      <c r="F53" s="8" t="s">
        <v>52</v>
      </c>
      <c r="G53" s="26">
        <v>0</v>
      </c>
      <c r="H53" s="8" t="s">
        <v>52</v>
      </c>
      <c r="I53" s="26">
        <v>0</v>
      </c>
      <c r="J53" s="8" t="s">
        <v>52</v>
      </c>
      <c r="K53" s="26">
        <v>0</v>
      </c>
      <c r="L53" s="8" t="s">
        <v>52</v>
      </c>
      <c r="M53" s="26">
        <v>0</v>
      </c>
      <c r="N53" s="8" t="s">
        <v>52</v>
      </c>
      <c r="O53" s="26">
        <v>0</v>
      </c>
      <c r="P53" s="26">
        <v>0</v>
      </c>
      <c r="Q53" s="26">
        <v>0</v>
      </c>
      <c r="R53" s="26">
        <v>0</v>
      </c>
      <c r="S53" s="26">
        <v>0</v>
      </c>
      <c r="T53" s="26">
        <v>0</v>
      </c>
      <c r="U53" s="26">
        <v>111240</v>
      </c>
      <c r="V53" s="26">
        <f>SMALL(Q53:U53,COUNTIF(Q53:U53,0)+1)</f>
        <v>111240</v>
      </c>
      <c r="W53" s="8" t="s">
        <v>802</v>
      </c>
      <c r="X53" s="8" t="s">
        <v>52</v>
      </c>
      <c r="Y53" s="2" t="s">
        <v>52</v>
      </c>
      <c r="Z53" s="2" t="s">
        <v>52</v>
      </c>
      <c r="AA53" s="27"/>
      <c r="AB53" s="2" t="s">
        <v>52</v>
      </c>
    </row>
    <row r="54" spans="1:28" ht="30" customHeight="1">
      <c r="A54" s="8" t="s">
        <v>182</v>
      </c>
      <c r="B54" s="8" t="s">
        <v>179</v>
      </c>
      <c r="C54" s="8" t="s">
        <v>52</v>
      </c>
      <c r="D54" s="25" t="s">
        <v>180</v>
      </c>
      <c r="E54" s="26">
        <v>0</v>
      </c>
      <c r="F54" s="8" t="s">
        <v>52</v>
      </c>
      <c r="G54" s="26">
        <v>0</v>
      </c>
      <c r="H54" s="8" t="s">
        <v>52</v>
      </c>
      <c r="I54" s="26">
        <v>0</v>
      </c>
      <c r="J54" s="8" t="s">
        <v>52</v>
      </c>
      <c r="K54" s="26">
        <v>0</v>
      </c>
      <c r="L54" s="8" t="s">
        <v>52</v>
      </c>
      <c r="M54" s="26">
        <v>0</v>
      </c>
      <c r="N54" s="8" t="s">
        <v>52</v>
      </c>
      <c r="O54" s="26">
        <v>0</v>
      </c>
      <c r="P54" s="26">
        <v>0</v>
      </c>
      <c r="Q54" s="26">
        <v>0</v>
      </c>
      <c r="R54" s="26">
        <v>0</v>
      </c>
      <c r="S54" s="26">
        <v>0</v>
      </c>
      <c r="T54" s="26">
        <v>0</v>
      </c>
      <c r="U54" s="26">
        <v>4734</v>
      </c>
      <c r="V54" s="26">
        <f>SMALL(Q54:U54,COUNTIF(Q54:U54,0)+1)</f>
        <v>4734</v>
      </c>
      <c r="W54" s="8" t="s">
        <v>181</v>
      </c>
      <c r="X54" s="8" t="s">
        <v>52</v>
      </c>
      <c r="Y54" s="2" t="s">
        <v>52</v>
      </c>
      <c r="Z54" s="2" t="s">
        <v>52</v>
      </c>
      <c r="AA54" s="27"/>
      <c r="AB54" s="2" t="s">
        <v>52</v>
      </c>
    </row>
    <row r="55" spans="1:28" ht="30" customHeight="1">
      <c r="A55" s="8" t="s">
        <v>186</v>
      </c>
      <c r="B55" s="8" t="s">
        <v>184</v>
      </c>
      <c r="C55" s="8" t="s">
        <v>52</v>
      </c>
      <c r="D55" s="25" t="s">
        <v>180</v>
      </c>
      <c r="E55" s="26">
        <v>0</v>
      </c>
      <c r="F55" s="8" t="s">
        <v>52</v>
      </c>
      <c r="G55" s="26">
        <v>0</v>
      </c>
      <c r="H55" s="8" t="s">
        <v>52</v>
      </c>
      <c r="I55" s="26">
        <v>0</v>
      </c>
      <c r="J55" s="8" t="s">
        <v>52</v>
      </c>
      <c r="K55" s="26">
        <v>0</v>
      </c>
      <c r="L55" s="8" t="s">
        <v>52</v>
      </c>
      <c r="M55" s="26">
        <v>0</v>
      </c>
      <c r="N55" s="8" t="s">
        <v>52</v>
      </c>
      <c r="O55" s="26">
        <v>0</v>
      </c>
      <c r="P55" s="26">
        <v>0</v>
      </c>
      <c r="Q55" s="26">
        <v>0</v>
      </c>
      <c r="R55" s="26">
        <v>0</v>
      </c>
      <c r="S55" s="26">
        <v>0</v>
      </c>
      <c r="T55" s="26">
        <v>0</v>
      </c>
      <c r="U55" s="26">
        <v>4734</v>
      </c>
      <c r="V55" s="26">
        <f>SMALL(Q55:U55,COUNTIF(Q55:U55,0)+1)</f>
        <v>4734</v>
      </c>
      <c r="W55" s="8" t="s">
        <v>185</v>
      </c>
      <c r="X55" s="8" t="s">
        <v>52</v>
      </c>
      <c r="Y55" s="2" t="s">
        <v>52</v>
      </c>
      <c r="Z55" s="2" t="s">
        <v>52</v>
      </c>
      <c r="AA55" s="27"/>
      <c r="AB55" s="2" t="s">
        <v>52</v>
      </c>
    </row>
  </sheetData>
  <mergeCells count="15">
    <mergeCell ref="Y3:Y4"/>
    <mergeCell ref="Z3:Z4"/>
    <mergeCell ref="AA3:AA4"/>
    <mergeCell ref="AB3:AB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</mergeCells>
  <phoneticPr fontId="3" type="noConversion"/>
  <pageMargins left="0.78740157480314954" right="0" top="0.39370078740157477" bottom="0.39370078740157477" header="0" footer="0"/>
  <pageSetup paperSize="9" scale="47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873</v>
      </c>
    </row>
    <row r="2" spans="1:7">
      <c r="A2" s="1" t="s">
        <v>874</v>
      </c>
      <c r="B2" t="s">
        <v>419</v>
      </c>
    </row>
    <row r="3" spans="1:7">
      <c r="A3" s="1" t="s">
        <v>875</v>
      </c>
      <c r="B3" t="s">
        <v>876</v>
      </c>
    </row>
    <row r="4" spans="1:7">
      <c r="A4" s="1" t="s">
        <v>877</v>
      </c>
      <c r="B4">
        <v>5</v>
      </c>
    </row>
    <row r="5" spans="1:7">
      <c r="A5" s="1" t="s">
        <v>878</v>
      </c>
      <c r="B5">
        <v>5</v>
      </c>
    </row>
    <row r="6" spans="1:7">
      <c r="A6" s="1" t="s">
        <v>879</v>
      </c>
      <c r="B6" t="s">
        <v>880</v>
      </c>
    </row>
    <row r="7" spans="1:7">
      <c r="A7" s="1" t="s">
        <v>881</v>
      </c>
      <c r="B7" t="s">
        <v>602</v>
      </c>
      <c r="C7" t="s">
        <v>60</v>
      </c>
    </row>
    <row r="8" spans="1:7">
      <c r="A8" s="1" t="s">
        <v>882</v>
      </c>
      <c r="B8" t="s">
        <v>602</v>
      </c>
      <c r="C8">
        <v>2</v>
      </c>
    </row>
    <row r="9" spans="1:7">
      <c r="A9" s="1" t="s">
        <v>883</v>
      </c>
      <c r="B9" t="s">
        <v>747</v>
      </c>
      <c r="C9" t="s">
        <v>749</v>
      </c>
      <c r="D9" t="s">
        <v>750</v>
      </c>
      <c r="E9" t="s">
        <v>751</v>
      </c>
      <c r="F9" t="s">
        <v>752</v>
      </c>
      <c r="G9" t="s">
        <v>884</v>
      </c>
    </row>
    <row r="10" spans="1:7">
      <c r="A10" s="1" t="s">
        <v>885</v>
      </c>
      <c r="B10">
        <v>1071</v>
      </c>
      <c r="C10">
        <v>0</v>
      </c>
      <c r="D10">
        <v>0</v>
      </c>
    </row>
    <row r="11" spans="1:7">
      <c r="A11" s="1" t="s">
        <v>886</v>
      </c>
      <c r="B11" t="s">
        <v>887</v>
      </c>
      <c r="C11">
        <v>4</v>
      </c>
    </row>
    <row r="12" spans="1:7">
      <c r="A12" s="1" t="s">
        <v>888</v>
      </c>
      <c r="B12" t="s">
        <v>887</v>
      </c>
      <c r="C12">
        <v>4</v>
      </c>
    </row>
    <row r="13" spans="1:7">
      <c r="A13" s="1" t="s">
        <v>889</v>
      </c>
      <c r="B13" t="s">
        <v>887</v>
      </c>
      <c r="C13">
        <v>3</v>
      </c>
    </row>
    <row r="14" spans="1:7">
      <c r="A14" s="1" t="s">
        <v>890</v>
      </c>
      <c r="B14" t="s">
        <v>602</v>
      </c>
      <c r="C14">
        <v>5</v>
      </c>
    </row>
    <row r="15" spans="1:7">
      <c r="A15" s="1" t="s">
        <v>891</v>
      </c>
      <c r="B15" t="s">
        <v>419</v>
      </c>
      <c r="C15" t="s">
        <v>892</v>
      </c>
      <c r="D15" t="s">
        <v>892</v>
      </c>
      <c r="E15" t="s">
        <v>892</v>
      </c>
      <c r="F15">
        <v>1</v>
      </c>
    </row>
    <row r="16" spans="1:7">
      <c r="A16" s="1" t="s">
        <v>893</v>
      </c>
      <c r="B16">
        <v>1.1100000000000001</v>
      </c>
      <c r="C16">
        <v>1.1200000000000001</v>
      </c>
    </row>
    <row r="17" spans="1:13">
      <c r="A17" s="1" t="s">
        <v>894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895</v>
      </c>
      <c r="B18">
        <v>1.25</v>
      </c>
      <c r="C18">
        <v>1.071</v>
      </c>
    </row>
    <row r="19" spans="1:13">
      <c r="A19" s="1" t="s">
        <v>896</v>
      </c>
    </row>
    <row r="20" spans="1:13">
      <c r="A20" s="1" t="s">
        <v>897</v>
      </c>
      <c r="B20" s="1" t="s">
        <v>602</v>
      </c>
      <c r="C20">
        <v>1</v>
      </c>
    </row>
    <row r="21" spans="1:13">
      <c r="A21" t="s">
        <v>598</v>
      </c>
      <c r="B21" t="s">
        <v>898</v>
      </c>
      <c r="C21" t="s">
        <v>899</v>
      </c>
    </row>
    <row r="22" spans="1:13">
      <c r="A22">
        <v>1</v>
      </c>
      <c r="B22" s="1" t="s">
        <v>900</v>
      </c>
      <c r="C22" s="1" t="s">
        <v>817</v>
      </c>
    </row>
    <row r="23" spans="1:13">
      <c r="A23">
        <v>2</v>
      </c>
      <c r="B23" s="1" t="s">
        <v>901</v>
      </c>
      <c r="C23" s="1" t="s">
        <v>902</v>
      </c>
    </row>
    <row r="24" spans="1:13">
      <c r="A24">
        <v>3</v>
      </c>
      <c r="B24" s="1" t="s">
        <v>903</v>
      </c>
      <c r="C24" s="1" t="s">
        <v>904</v>
      </c>
    </row>
    <row r="25" spans="1:13">
      <c r="A25">
        <v>4</v>
      </c>
      <c r="B25" s="1" t="s">
        <v>905</v>
      </c>
      <c r="C25" s="1" t="s">
        <v>906</v>
      </c>
    </row>
    <row r="26" spans="1:13">
      <c r="A26">
        <v>5</v>
      </c>
      <c r="B26" s="1" t="s">
        <v>907</v>
      </c>
      <c r="C26" s="1" t="s">
        <v>52</v>
      </c>
    </row>
    <row r="27" spans="1:13">
      <c r="A27">
        <v>6</v>
      </c>
      <c r="B27" s="1" t="s">
        <v>863</v>
      </c>
      <c r="C27" s="1" t="s">
        <v>862</v>
      </c>
    </row>
    <row r="28" spans="1:13">
      <c r="A28">
        <v>7</v>
      </c>
      <c r="B28" s="1" t="s">
        <v>908</v>
      </c>
      <c r="C28" s="1" t="s">
        <v>52</v>
      </c>
    </row>
    <row r="29" spans="1:13">
      <c r="A29">
        <v>8</v>
      </c>
      <c r="B29" s="1" t="s">
        <v>908</v>
      </c>
      <c r="C29" s="1" t="s">
        <v>52</v>
      </c>
    </row>
    <row r="30" spans="1:13">
      <c r="A30">
        <v>9</v>
      </c>
      <c r="B30" s="1" t="s">
        <v>908</v>
      </c>
      <c r="C30" s="1" t="s">
        <v>52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15</vt:i4>
      </vt:variant>
    </vt:vector>
  </HeadingPairs>
  <TitlesOfParts>
    <vt:vector size="25" baseType="lpstr">
      <vt:lpstr>원가계산서</vt:lpstr>
      <vt:lpstr>공종별집계표</vt:lpstr>
      <vt:lpstr>공종별내역서</vt:lpstr>
      <vt:lpstr>일위대가목록</vt:lpstr>
      <vt:lpstr>일위대가</vt:lpstr>
      <vt:lpstr>중기단가목록</vt:lpstr>
      <vt:lpstr>중기단가산출서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중기단가목록!Print_Area</vt:lpstr>
      <vt:lpstr>중기단가산출서!Print_Area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  <vt:lpstr>중기단가목록!Print_Titles</vt:lpstr>
      <vt:lpstr>중기단가산출서!Print_Titles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123</cp:lastModifiedBy>
  <dcterms:created xsi:type="dcterms:W3CDTF">2019-08-29T05:18:08Z</dcterms:created>
  <dcterms:modified xsi:type="dcterms:W3CDTF">2019-09-03T06:04:57Z</dcterms:modified>
</cp:coreProperties>
</file>